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D:\CYDA\Chatrapati Sambhaji Nagar\WASH in SCHOOL\TENDER PROCESS\PART - 2\"/>
    </mc:Choice>
  </mc:AlternateContent>
  <xr:revisionPtr revIDLastSave="0" documentId="13_ncr:1_{BAD2B59E-89E4-4FD5-9EAA-5341D973B504}" xr6:coauthVersionLast="47" xr6:coauthVersionMax="47" xr10:uidLastSave="{00000000-0000-0000-0000-000000000000}"/>
  <bookViews>
    <workbookView xWindow="-108" yWindow="-108" windowWidth="23256" windowHeight="12456" xr2:uid="{D6578DDC-F122-4FC4-AA61-B0CC603034DF}"/>
  </bookViews>
  <sheets>
    <sheet name="PANGRA &amp; BOKUD JALGAON" sheetId="8" r:id="rId1"/>
    <sheet name="Sheet1" sheetId="1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5" i="8" l="1"/>
  <c r="D248" i="8"/>
  <c r="E248" i="8"/>
  <c r="E250" i="8"/>
  <c r="G250" i="8"/>
  <c r="H250" i="8"/>
  <c r="K250" i="8"/>
  <c r="D252" i="8"/>
  <c r="G252" i="8" s="1"/>
  <c r="H253" i="8" s="1"/>
  <c r="K253" i="8" s="1"/>
  <c r="F252" i="8"/>
  <c r="D253" i="8"/>
  <c r="F253" i="8"/>
  <c r="G253" i="8"/>
  <c r="D255" i="8"/>
  <c r="F255" i="8"/>
  <c r="G255" i="8" s="1"/>
  <c r="D256" i="8"/>
  <c r="G256" i="8"/>
  <c r="G258" i="8"/>
  <c r="G259" i="8"/>
  <c r="G260" i="8"/>
  <c r="G261" i="8"/>
  <c r="G263" i="8"/>
  <c r="G264" i="8"/>
  <c r="G265" i="8"/>
  <c r="G266" i="8"/>
  <c r="E267" i="8"/>
  <c r="G267" i="8"/>
  <c r="G269" i="8"/>
  <c r="G270" i="8"/>
  <c r="G271" i="8"/>
  <c r="G272" i="8"/>
  <c r="E273" i="8"/>
  <c r="G273" i="8"/>
  <c r="E275" i="8"/>
  <c r="G275" i="8"/>
  <c r="D276" i="8"/>
  <c r="G276" i="8" s="1"/>
  <c r="H276" i="8" s="1"/>
  <c r="K276" i="8" s="1"/>
  <c r="G277" i="8"/>
  <c r="H277" i="8"/>
  <c r="K277" i="8" s="1"/>
  <c r="G278" i="8"/>
  <c r="H278" i="8" s="1"/>
  <c r="K278" i="8" s="1"/>
  <c r="G279" i="8"/>
  <c r="H279" i="8"/>
  <c r="K279" i="8" s="1"/>
  <c r="G280" i="8"/>
  <c r="H280" i="8" s="1"/>
  <c r="K280" i="8" s="1"/>
  <c r="G281" i="8"/>
  <c r="H281" i="8" s="1"/>
  <c r="K281" i="8" s="1"/>
  <c r="G282" i="8"/>
  <c r="H282" i="8" s="1"/>
  <c r="K282" i="8" s="1"/>
  <c r="G283" i="8"/>
  <c r="H283" i="8"/>
  <c r="K283" i="8" s="1"/>
  <c r="G284" i="8"/>
  <c r="H284" i="8"/>
  <c r="K284" i="8"/>
  <c r="K285" i="8"/>
  <c r="H286" i="8"/>
  <c r="K286" i="8" s="1"/>
  <c r="H287" i="8"/>
  <c r="K287" i="8"/>
  <c r="D289" i="8"/>
  <c r="G289" i="8"/>
  <c r="H289" i="8"/>
  <c r="K289" i="8" s="1"/>
  <c r="D299" i="8"/>
  <c r="G299" i="8" s="1"/>
  <c r="H299" i="8" s="1"/>
  <c r="K299" i="8" s="1"/>
  <c r="E299" i="8"/>
  <c r="D301" i="8"/>
  <c r="G301" i="8" s="1"/>
  <c r="D302" i="8"/>
  <c r="E302" i="8"/>
  <c r="G302" i="8" s="1"/>
  <c r="G304" i="8"/>
  <c r="H307" i="8" s="1"/>
  <c r="K307" i="8" s="1"/>
  <c r="G305" i="8"/>
  <c r="G306" i="8"/>
  <c r="G307" i="8"/>
  <c r="D309" i="8"/>
  <c r="G309" i="8" s="1"/>
  <c r="H309" i="8" s="1"/>
  <c r="K309" i="8" s="1"/>
  <c r="D311" i="8"/>
  <c r="G311" i="8"/>
  <c r="G312" i="8"/>
  <c r="G313" i="8"/>
  <c r="G314" i="8"/>
  <c r="G315" i="8"/>
  <c r="G316" i="8"/>
  <c r="G317" i="8"/>
  <c r="G320" i="8"/>
  <c r="G324" i="8" s="1"/>
  <c r="G321" i="8"/>
  <c r="G322" i="8"/>
  <c r="G323" i="8"/>
  <c r="D326" i="8"/>
  <c r="G326" i="8"/>
  <c r="F327" i="8"/>
  <c r="G327" i="8" s="1"/>
  <c r="G328" i="8"/>
  <c r="G329" i="8"/>
  <c r="G330" i="8"/>
  <c r="G331" i="8"/>
  <c r="G332" i="8"/>
  <c r="G335" i="8"/>
  <c r="G336" i="8"/>
  <c r="G337" i="8"/>
  <c r="G338" i="8"/>
  <c r="G341" i="8"/>
  <c r="G342" i="8"/>
  <c r="G345" i="8"/>
  <c r="G346" i="8"/>
  <c r="G347" i="8"/>
  <c r="G351" i="8"/>
  <c r="G352" i="8"/>
  <c r="G353" i="8"/>
  <c r="G354" i="8"/>
  <c r="G356" i="8"/>
  <c r="G357" i="8"/>
  <c r="G360" i="8"/>
  <c r="G361" i="8" s="1"/>
  <c r="G364" i="8"/>
  <c r="G365" i="8"/>
  <c r="G366" i="8"/>
  <c r="G367" i="8"/>
  <c r="G368" i="8"/>
  <c r="G369" i="8"/>
  <c r="G371" i="8"/>
  <c r="H371" i="8" s="1"/>
  <c r="K371" i="8" s="1"/>
  <c r="G372" i="8"/>
  <c r="H372" i="8" s="1"/>
  <c r="K372" i="8" s="1"/>
  <c r="G373" i="8"/>
  <c r="H373" i="8"/>
  <c r="K373" i="8" s="1"/>
  <c r="G374" i="8"/>
  <c r="H374" i="8" s="1"/>
  <c r="K374" i="8" s="1"/>
  <c r="G375" i="8"/>
  <c r="H375" i="8" s="1"/>
  <c r="K375" i="8" s="1"/>
  <c r="G376" i="8"/>
  <c r="H376" i="8" s="1"/>
  <c r="K376" i="8" s="1"/>
  <c r="G377" i="8"/>
  <c r="H377" i="8" s="1"/>
  <c r="K377" i="8" s="1"/>
  <c r="G378" i="8"/>
  <c r="H378" i="8"/>
  <c r="K378" i="8"/>
  <c r="G379" i="8"/>
  <c r="H379" i="8"/>
  <c r="K379" i="8" s="1"/>
  <c r="G380" i="8"/>
  <c r="H380" i="8" s="1"/>
  <c r="K380" i="8" s="1"/>
  <c r="G381" i="8"/>
  <c r="H381" i="8"/>
  <c r="K381" i="8" s="1"/>
  <c r="G382" i="8"/>
  <c r="H382" i="8" s="1"/>
  <c r="K382" i="8" s="1"/>
  <c r="K383" i="8"/>
  <c r="G384" i="8"/>
  <c r="H384" i="8"/>
  <c r="K384" i="8"/>
  <c r="G385" i="8"/>
  <c r="H385" i="8" s="1"/>
  <c r="K385" i="8" s="1"/>
  <c r="G387" i="8"/>
  <c r="G388" i="8"/>
  <c r="H389" i="8"/>
  <c r="K389" i="8" s="1"/>
  <c r="D391" i="8"/>
  <c r="E391" i="8"/>
  <c r="G391" i="8"/>
  <c r="H391" i="8"/>
  <c r="K391" i="8" s="1"/>
  <c r="D393" i="8"/>
  <c r="G393" i="8" s="1"/>
  <c r="F394" i="8"/>
  <c r="G394" i="8"/>
  <c r="G395" i="8"/>
  <c r="G396" i="8"/>
  <c r="G397" i="8"/>
  <c r="G398" i="8"/>
  <c r="G399" i="8"/>
  <c r="G402" i="8"/>
  <c r="G403" i="8"/>
  <c r="G404" i="8"/>
  <c r="G405" i="8"/>
  <c r="G406" i="8"/>
  <c r="G408" i="8"/>
  <c r="G409" i="8"/>
  <c r="G412" i="8"/>
  <c r="G413" i="8"/>
  <c r="G414" i="8"/>
  <c r="G425" i="8"/>
  <c r="H425" i="8"/>
  <c r="K425" i="8" s="1"/>
  <c r="G428" i="8"/>
  <c r="G429" i="8"/>
  <c r="G430" i="8"/>
  <c r="G431" i="8"/>
  <c r="G432" i="8"/>
  <c r="G435" i="8"/>
  <c r="H435" i="8"/>
  <c r="K435" i="8" s="1"/>
  <c r="G437" i="8"/>
  <c r="G438" i="8"/>
  <c r="G439" i="8"/>
  <c r="H439" i="8" s="1"/>
  <c r="K439" i="8" s="1"/>
  <c r="G442" i="8"/>
  <c r="G443" i="8"/>
  <c r="G446" i="8"/>
  <c r="E447" i="8"/>
  <c r="G447" i="8" s="1"/>
  <c r="G448" i="8"/>
  <c r="G450" i="8"/>
  <c r="H450" i="8"/>
  <c r="K450" i="8" s="1"/>
  <c r="G451" i="8"/>
  <c r="H451" i="8"/>
  <c r="K451" i="8" s="1"/>
  <c r="G452" i="8"/>
  <c r="H452" i="8"/>
  <c r="K452" i="8" s="1"/>
  <c r="G453" i="8"/>
  <c r="H453" i="8"/>
  <c r="K453" i="8" s="1"/>
  <c r="G454" i="8"/>
  <c r="H454" i="8"/>
  <c r="K454" i="8" s="1"/>
  <c r="G455" i="8"/>
  <c r="H455" i="8" s="1"/>
  <c r="K455" i="8" s="1"/>
  <c r="G456" i="8"/>
  <c r="H456" i="8" s="1"/>
  <c r="K456" i="8" s="1"/>
  <c r="G457" i="8"/>
  <c r="H457" i="8" s="1"/>
  <c r="K457" i="8" s="1"/>
  <c r="G458" i="8"/>
  <c r="H458" i="8"/>
  <c r="K458" i="8"/>
  <c r="H459" i="8"/>
  <c r="K459" i="8"/>
  <c r="F462" i="8"/>
  <c r="G462" i="8" s="1"/>
  <c r="F463" i="8"/>
  <c r="G463" i="8" s="1"/>
  <c r="F464" i="8"/>
  <c r="G464" i="8"/>
  <c r="F465" i="8"/>
  <c r="G465" i="8"/>
  <c r="G466" i="8"/>
  <c r="G467" i="8"/>
  <c r="F470" i="8"/>
  <c r="G470" i="8" s="1"/>
  <c r="G471" i="8" s="1"/>
  <c r="G474" i="8"/>
  <c r="G475" i="8"/>
  <c r="G209" i="8"/>
  <c r="H219" i="8"/>
  <c r="K219" i="8" s="1"/>
  <c r="G136" i="8"/>
  <c r="H136" i="8" s="1"/>
  <c r="K136" i="8" s="1"/>
  <c r="G131" i="8"/>
  <c r="H131" i="8" s="1"/>
  <c r="K131" i="8" s="1"/>
  <c r="H218" i="8"/>
  <c r="K218" i="8" s="1"/>
  <c r="G216" i="8"/>
  <c r="H216" i="8" s="1"/>
  <c r="K216" i="8" s="1"/>
  <c r="G410" i="8" l="1"/>
  <c r="G400" i="8"/>
  <c r="H406" i="8" s="1"/>
  <c r="K406" i="8" s="1"/>
  <c r="G370" i="8"/>
  <c r="H370" i="8" s="1"/>
  <c r="K370" i="8" s="1"/>
  <c r="G248" i="8"/>
  <c r="H248" i="8" s="1"/>
  <c r="K248" i="8" s="1"/>
  <c r="H256" i="8"/>
  <c r="K256" i="8" s="1"/>
  <c r="G358" i="8"/>
  <c r="H361" i="8" s="1"/>
  <c r="K361" i="8" s="1"/>
  <c r="G433" i="8"/>
  <c r="H433" i="8" s="1"/>
  <c r="K433" i="8" s="1"/>
  <c r="G339" i="8"/>
  <c r="H267" i="8"/>
  <c r="K267" i="8" s="1"/>
  <c r="G476" i="8"/>
  <c r="H476" i="8" s="1"/>
  <c r="K476" i="8" s="1"/>
  <c r="G449" i="8"/>
  <c r="H449" i="8" s="1"/>
  <c r="K449" i="8" s="1"/>
  <c r="G348" i="8"/>
  <c r="H273" i="8"/>
  <c r="K273" i="8" s="1"/>
  <c r="G415" i="8"/>
  <c r="G343" i="8"/>
  <c r="H348" i="8" s="1"/>
  <c r="K348" i="8" s="1"/>
  <c r="G318" i="8"/>
  <c r="H324" i="8" s="1"/>
  <c r="K324" i="8" s="1"/>
  <c r="H261" i="8"/>
  <c r="K261" i="8" s="1"/>
  <c r="G444" i="8"/>
  <c r="H444" i="8" s="1"/>
  <c r="K444" i="8" s="1"/>
  <c r="H388" i="8"/>
  <c r="K388" i="8" s="1"/>
  <c r="G333" i="8"/>
  <c r="G468" i="8"/>
  <c r="H471" i="8" s="1"/>
  <c r="K471" i="8" s="1"/>
  <c r="H302" i="8"/>
  <c r="K302" i="8" s="1"/>
  <c r="K290" i="8" l="1"/>
  <c r="K291" i="8" s="1"/>
  <c r="K293" i="8" s="1"/>
  <c r="J238" i="8" s="1"/>
  <c r="K477" i="8"/>
  <c r="K478" i="8" s="1"/>
  <c r="K480" i="8" s="1"/>
  <c r="J240" i="8" s="1"/>
  <c r="H415" i="8"/>
  <c r="K415" i="8" s="1"/>
  <c r="H339" i="8"/>
  <c r="K339" i="8" s="1"/>
  <c r="K416" i="8"/>
  <c r="K417" i="8"/>
  <c r="K419" i="8"/>
  <c r="J239" i="8" s="1"/>
  <c r="G228" i="8"/>
  <c r="G227" i="8"/>
  <c r="G229" i="8" s="1"/>
  <c r="D72" i="8"/>
  <c r="G72" i="8" s="1"/>
  <c r="D70" i="8"/>
  <c r="E70" i="8"/>
  <c r="G52" i="8"/>
  <c r="G142" i="8"/>
  <c r="H142" i="8" s="1"/>
  <c r="K142" i="8" s="1"/>
  <c r="F155" i="8"/>
  <c r="G155" i="8" s="1"/>
  <c r="G148" i="8"/>
  <c r="G149" i="8"/>
  <c r="H143" i="8"/>
  <c r="K143" i="8" s="1"/>
  <c r="G141" i="8"/>
  <c r="H141" i="8" s="1"/>
  <c r="K141" i="8" s="1"/>
  <c r="G140" i="8"/>
  <c r="K140" i="8" s="1"/>
  <c r="G107" i="8"/>
  <c r="D81" i="8"/>
  <c r="G81" i="8" s="1"/>
  <c r="G122" i="8"/>
  <c r="G121" i="8"/>
  <c r="G83" i="8"/>
  <c r="G82" i="8"/>
  <c r="G205" i="8"/>
  <c r="G204" i="8"/>
  <c r="G164" i="8"/>
  <c r="G163" i="8"/>
  <c r="G160" i="8"/>
  <c r="G159" i="8"/>
  <c r="F150" i="8"/>
  <c r="D145" i="8"/>
  <c r="D94" i="8"/>
  <c r="G94" i="8" s="1"/>
  <c r="D79" i="8"/>
  <c r="G79" i="8" s="1"/>
  <c r="H79" i="8" s="1"/>
  <c r="G75" i="8"/>
  <c r="D76" i="8"/>
  <c r="G76" i="8" s="1"/>
  <c r="E145" i="8"/>
  <c r="K139" i="8"/>
  <c r="G138" i="8"/>
  <c r="H138" i="8" s="1"/>
  <c r="K138" i="8" s="1"/>
  <c r="G124" i="8"/>
  <c r="G123" i="8"/>
  <c r="G118" i="8"/>
  <c r="G116" i="8"/>
  <c r="G109" i="8"/>
  <c r="G108" i="8"/>
  <c r="G104" i="8"/>
  <c r="G103" i="8"/>
  <c r="G100" i="8"/>
  <c r="G99" i="8"/>
  <c r="G98" i="8"/>
  <c r="G95" i="8"/>
  <c r="G91" i="8"/>
  <c r="G90" i="8"/>
  <c r="G89" i="8"/>
  <c r="G86" i="8"/>
  <c r="G85" i="8"/>
  <c r="G84" i="8"/>
  <c r="G77" i="8"/>
  <c r="J6" i="8" l="1"/>
  <c r="H140" i="8"/>
  <c r="G110" i="8"/>
  <c r="G87" i="8"/>
  <c r="G165" i="8"/>
  <c r="H77" i="8"/>
  <c r="K77" i="8" s="1"/>
  <c r="G161" i="8"/>
  <c r="G145" i="8"/>
  <c r="H145" i="8" s="1"/>
  <c r="K145" i="8" s="1"/>
  <c r="G105" i="8"/>
  <c r="G101" i="8"/>
  <c r="G96" i="8"/>
  <c r="G92" i="8"/>
  <c r="K79" i="8"/>
  <c r="G70" i="8"/>
  <c r="H70" i="8" s="1"/>
  <c r="K70" i="8" s="1"/>
  <c r="H165" i="8" l="1"/>
  <c r="K165" i="8" s="1"/>
  <c r="H110" i="8"/>
  <c r="K110" i="8" s="1"/>
  <c r="H101" i="8"/>
  <c r="K101" i="8" s="1"/>
  <c r="H92" i="8"/>
  <c r="K92" i="8" s="1"/>
  <c r="H229" i="8" l="1"/>
  <c r="K229" i="8" s="1"/>
  <c r="G223" i="8"/>
  <c r="G189" i="8"/>
  <c r="G206" i="8"/>
  <c r="G187" i="8" l="1"/>
  <c r="G186" i="8"/>
  <c r="G184" i="8"/>
  <c r="G183" i="8"/>
  <c r="G181" i="8"/>
  <c r="G180" i="8"/>
  <c r="G175" i="8"/>
  <c r="H175" i="8" s="1"/>
  <c r="K175" i="8" s="1"/>
  <c r="G222" i="8"/>
  <c r="G217" i="8"/>
  <c r="H217" i="8" s="1"/>
  <c r="K217" i="8" s="1"/>
  <c r="G215" i="8"/>
  <c r="H215" i="8" s="1"/>
  <c r="K215" i="8" s="1"/>
  <c r="G214" i="8"/>
  <c r="H214" i="8" s="1"/>
  <c r="K214" i="8" s="1"/>
  <c r="G213" i="8"/>
  <c r="H213" i="8" s="1"/>
  <c r="K213" i="8" s="1"/>
  <c r="G212" i="8"/>
  <c r="H212" i="8" s="1"/>
  <c r="K212" i="8" s="1"/>
  <c r="G211" i="8"/>
  <c r="H211" i="8" s="1"/>
  <c r="K211" i="8" s="1"/>
  <c r="G210" i="8"/>
  <c r="H210" i="8" s="1"/>
  <c r="K210" i="8" s="1"/>
  <c r="H209" i="8"/>
  <c r="K209" i="8" s="1"/>
  <c r="G208" i="8"/>
  <c r="G207" i="8"/>
  <c r="G201" i="8"/>
  <c r="G200" i="8"/>
  <c r="G198" i="8"/>
  <c r="G197" i="8"/>
  <c r="G194" i="8"/>
  <c r="G193" i="8"/>
  <c r="G191" i="8"/>
  <c r="H191" i="8" s="1"/>
  <c r="K191" i="8" s="1"/>
  <c r="G188" i="8"/>
  <c r="G177" i="8"/>
  <c r="H177" i="8" s="1"/>
  <c r="K177" i="8" s="1"/>
  <c r="G156" i="8"/>
  <c r="G154" i="8"/>
  <c r="G151" i="8"/>
  <c r="G150" i="8"/>
  <c r="G137" i="8"/>
  <c r="H137" i="8" s="1"/>
  <c r="K137" i="8" s="1"/>
  <c r="G135" i="8"/>
  <c r="H135" i="8" s="1"/>
  <c r="K135" i="8" s="1"/>
  <c r="G134" i="8"/>
  <c r="H134" i="8" s="1"/>
  <c r="K134" i="8" s="1"/>
  <c r="G133" i="8"/>
  <c r="H133" i="8" s="1"/>
  <c r="K133" i="8" s="1"/>
  <c r="G132" i="8"/>
  <c r="H132" i="8" s="1"/>
  <c r="K132" i="8" s="1"/>
  <c r="G130" i="8"/>
  <c r="H130" i="8" s="1"/>
  <c r="K130" i="8" s="1"/>
  <c r="G129" i="8"/>
  <c r="H129" i="8" s="1"/>
  <c r="K129" i="8" s="1"/>
  <c r="G128" i="8"/>
  <c r="H128" i="8" s="1"/>
  <c r="K128" i="8" s="1"/>
  <c r="H127" i="8"/>
  <c r="K127" i="8" s="1"/>
  <c r="G126" i="8"/>
  <c r="G125" i="8"/>
  <c r="G117" i="8"/>
  <c r="G114" i="8"/>
  <c r="G113" i="8"/>
  <c r="G73" i="8"/>
  <c r="H60" i="8"/>
  <c r="K60" i="8" s="1"/>
  <c r="K59" i="8"/>
  <c r="G58" i="8"/>
  <c r="H58" i="8" s="1"/>
  <c r="K58" i="8" s="1"/>
  <c r="G57" i="8"/>
  <c r="H57" i="8" s="1"/>
  <c r="K57" i="8" s="1"/>
  <c r="G56" i="8"/>
  <c r="H56" i="8" s="1"/>
  <c r="K56" i="8" s="1"/>
  <c r="G55" i="8"/>
  <c r="H55" i="8" s="1"/>
  <c r="K55" i="8" s="1"/>
  <c r="G54" i="8"/>
  <c r="H54" i="8" s="1"/>
  <c r="K54" i="8" s="1"/>
  <c r="G53" i="8"/>
  <c r="H53" i="8" s="1"/>
  <c r="K53" i="8" s="1"/>
  <c r="H52" i="8"/>
  <c r="K52" i="8" s="1"/>
  <c r="G51" i="8"/>
  <c r="H51" i="8" s="1"/>
  <c r="K51" i="8" s="1"/>
  <c r="D50" i="8"/>
  <c r="G50" i="8" s="1"/>
  <c r="E49" i="8"/>
  <c r="G49" i="8" s="1"/>
  <c r="E47" i="8"/>
  <c r="G47" i="8" s="1"/>
  <c r="G46" i="8"/>
  <c r="G45" i="8"/>
  <c r="G44" i="8"/>
  <c r="G43" i="8"/>
  <c r="E41" i="8"/>
  <c r="G41" i="8" s="1"/>
  <c r="G40" i="8"/>
  <c r="G39" i="8"/>
  <c r="G38" i="8"/>
  <c r="G37" i="8"/>
  <c r="G35" i="8"/>
  <c r="G34" i="8"/>
  <c r="G33" i="8"/>
  <c r="G32" i="8"/>
  <c r="D30" i="8"/>
  <c r="G30" i="8" s="1"/>
  <c r="F29" i="8"/>
  <c r="D29" i="8"/>
  <c r="F27" i="8"/>
  <c r="D27" i="8"/>
  <c r="F26" i="8"/>
  <c r="D26" i="8"/>
  <c r="E24" i="8"/>
  <c r="G24" i="8" s="1"/>
  <c r="H24" i="8" s="1"/>
  <c r="K24" i="8" s="1"/>
  <c r="E22" i="8"/>
  <c r="D22" i="8"/>
  <c r="H73" i="8" l="1"/>
  <c r="K73" i="8" s="1"/>
  <c r="G152" i="8"/>
  <c r="H118" i="8"/>
  <c r="K118" i="8" s="1"/>
  <c r="G224" i="8"/>
  <c r="H224" i="8" s="1"/>
  <c r="K224" i="8" s="1"/>
  <c r="H189" i="8"/>
  <c r="K189" i="8" s="1"/>
  <c r="G26" i="8"/>
  <c r="H208" i="8"/>
  <c r="K208" i="8" s="1"/>
  <c r="H41" i="8"/>
  <c r="K41" i="8" s="1"/>
  <c r="G29" i="8"/>
  <c r="H30" i="8" s="1"/>
  <c r="K30" i="8" s="1"/>
  <c r="G22" i="8"/>
  <c r="H22" i="8" s="1"/>
  <c r="K22" i="8" s="1"/>
  <c r="H50" i="8"/>
  <c r="K50" i="8" s="1"/>
  <c r="G27" i="8"/>
  <c r="G157" i="8"/>
  <c r="H126" i="8"/>
  <c r="K126" i="8" s="1"/>
  <c r="H35" i="8"/>
  <c r="K35" i="8" s="1"/>
  <c r="H201" i="8"/>
  <c r="K201" i="8" s="1"/>
  <c r="H194" i="8"/>
  <c r="K194" i="8" s="1"/>
  <c r="H47" i="8"/>
  <c r="K47" i="8" s="1"/>
  <c r="K230" i="8" l="1"/>
  <c r="K231" i="8" s="1"/>
  <c r="H27" i="8"/>
  <c r="K27" i="8" s="1"/>
  <c r="K61" i="8" s="1"/>
  <c r="K62" i="8" s="1"/>
  <c r="K64" i="8" s="1"/>
  <c r="J12" i="8" s="1"/>
  <c r="H157" i="8"/>
  <c r="K157" i="8" s="1"/>
  <c r="K166" i="8" s="1"/>
  <c r="K233" i="8" l="1"/>
  <c r="J14" i="8" s="1"/>
  <c r="K167" i="8" l="1"/>
  <c r="K169" i="8" s="1"/>
  <c r="J13" i="8" s="1"/>
  <c r="J5" i="8" s="1"/>
  <c r="J7" i="8" s="1"/>
</calcChain>
</file>

<file path=xl/sharedStrings.xml><?xml version="1.0" encoding="utf-8"?>
<sst xmlns="http://schemas.openxmlformats.org/spreadsheetml/2006/main" count="590" uniqueCount="130">
  <si>
    <t>Total</t>
  </si>
  <si>
    <t>Sr. No.</t>
  </si>
  <si>
    <t>Description of items/ Activities</t>
  </si>
  <si>
    <t>No</t>
  </si>
  <si>
    <t>Length in Mt</t>
  </si>
  <si>
    <t>Breadth in Mt</t>
  </si>
  <si>
    <t>Height/ Depth in Mt</t>
  </si>
  <si>
    <t>Quantity</t>
  </si>
  <si>
    <t>Total Quantity</t>
  </si>
  <si>
    <t>Unit</t>
  </si>
  <si>
    <t>Unit Rate in INR</t>
  </si>
  <si>
    <t>Amount in INR</t>
  </si>
  <si>
    <t>Excavation for foundation in earth, soil of all types, sand, gravel and soft murrum, including removing the excavated material up to a distance of 50m beyond the building area and stacking and spreading as directed, dewatering, preparing the bed for the foundation and necessary backfilling, ramming, watering including shoring and strutting etc. complete. (Lift up to 3.00 m.) By Manual Means</t>
  </si>
  <si>
    <t>Foundation</t>
  </si>
  <si>
    <t>cum</t>
  </si>
  <si>
    <t>Providing and laying Cast in situ/ Ready Mix cement concrete in M-10 of trap/ granite/ quartzite/ gneiss metal for foundation and bedding including bailing out water, Steel centring, formwork, laying/ pumping, compacting, roughening them if special finish is to be provided, finishing if required and curing complete, with fully automatic microprocessor-based PLC with SCADA enabled reversible Drum Type mixer/ concrete Batch mix plant (Pan mixer) etc. complete. With fine aggregate (Crushed Sand)</t>
  </si>
  <si>
    <t xml:space="preserve">Foundation </t>
  </si>
  <si>
    <t>Providing second class Burnt Brick masonry with conventional/ I.S. type bricks in cement mortar 1:6 in foundations and plinth of inner walls/ in plinth external walls including bailing out water manually, striking joints on unexposed faces, raking out joints on exposed faces and watering etc. Complete.</t>
  </si>
  <si>
    <t>HWS</t>
  </si>
  <si>
    <t>Filling in plinth and floors with contractors material/ brought from outside and approved by Engineer in charge in layers of 15cm to 20cm including watering and compaction etc. complete.</t>
  </si>
  <si>
    <t>Backwall</t>
  </si>
  <si>
    <t>Front Wall</t>
  </si>
  <si>
    <t>Soap support wall</t>
  </si>
  <si>
    <t>Providing rough cast cement plaster externally in two coats to concrete, brick or stone masonry surfaces in all positions with base coat of 12 to15mm thick in C.M. 1:4 and rough cast treatment 12mm thick in proportion 1:11/2:3 including scaffolding and fourteen days curing complete.</t>
  </si>
  <si>
    <t>Side Wall</t>
  </si>
  <si>
    <t>Drain Gully</t>
  </si>
  <si>
    <t>sqm</t>
  </si>
  <si>
    <t>Providing and laying ceramic tiles having size 30cm.x45cm. confirming to corresponding I.S. for dado and skirting in required position with ready-made adhesive mortar of approved quality on plaster of 1:2 cement mortar including joint filling with white / colour cement slurry cleaning curing etc. complete.</t>
  </si>
  <si>
    <t>Providing and laying Antiskid Ceramic tiles of approved quality of size 30cmx30cm and confirming to IS15622-2006 (Group-BIIA) for antiskid flooring in required position laid on a bed of 1:4 cement mortar including cement float, filling joint with cement slurry cleaning curing etc. complete.</t>
  </si>
  <si>
    <t>Flooring</t>
  </si>
  <si>
    <t>Soap dispenser container and setup</t>
  </si>
  <si>
    <t>Nos</t>
  </si>
  <si>
    <t>rmt</t>
  </si>
  <si>
    <t>nos</t>
  </si>
  <si>
    <t>Providing and fixing15cm rigid PVC Nahani trap including PVC grating, bend, connecting piece of UPVC pipe up to the outside face of wall, making the good damaged surface and testing etc. complete (Prior approval of sample and brand by Ex. Engr. is necessary before use)</t>
  </si>
  <si>
    <t>Providing and fixing 75mm dia stabiliser pipe/ P.V.C. soil vent/ waste pipe and with necessary fixtures and fitting such as bends, tees, single junctions, slotted vent, clamps etc. complete</t>
  </si>
  <si>
    <t>Providing and fixing 100mm dia stabiliser pipe/ P.V.C. soil vent/ waste pipe and with necessary fixtures and fitting such as bends, tees, single junctions, slotted vent, clamps etc. complete.</t>
  </si>
  <si>
    <t>Providing and fixing H.D.P container one piece moulded water tank made out of high density polythyle  and built corrugated inclusive of delivery upto destination hoisting and fixing of accessories such as inlet, outlet overflow pipe inclusive of all tanks capacity between 200 to 1000 liters</t>
  </si>
  <si>
    <t>One Litre</t>
  </si>
  <si>
    <t>Providing structural steel work in hollow section of various thickness and sizes in square, rectangular and round shape from 25mm to 450mm section as per IS4923YST310 Grade produced from iron ore and blast furnace route etc. as per detailed designs and drawing or as directed including cutting, fabricating, hoisting, erecting, fixing in position, making riveted/bolted/ welded connections and painting complete</t>
  </si>
  <si>
    <t>Metric Tonne</t>
  </si>
  <si>
    <t>Providing and fixing corrugated galvanised iron sheets of 0.63mm thick (24B.W.G.) for roofing without wind tiles including fastening with galvanised iron screws and bolts, lead and bitumen washers as per drawing etc. complete. (Weight of 5.5 Kilogram/ sq.m.).</t>
  </si>
  <si>
    <t>Roofing</t>
  </si>
  <si>
    <t>GST Charges 18%</t>
  </si>
  <si>
    <t>Grand Total Amount</t>
  </si>
  <si>
    <t>Skirting</t>
  </si>
  <si>
    <t>Estimate of Renovation of Toilet Block - Boys</t>
  </si>
  <si>
    <t>Dismantling brick masonry in lime or cement mortar and stacking the materils as directed with all leads, lifts etc.</t>
  </si>
  <si>
    <t>Toilets</t>
  </si>
  <si>
    <t>Removing cement tiles, or marble or polished shahabad floor or dado without bed concrete including stacking the materials as directed with all leads, lifts etc. complete</t>
  </si>
  <si>
    <t>Manualy clearing by removeing the chockes from Nahni Trap, Gully Trap, Wash basin unit, Sink and WC with the help of required tools for proper functioning the same etc. complete.</t>
  </si>
  <si>
    <t>Waste pipe towards FSM</t>
  </si>
  <si>
    <t>Cum</t>
  </si>
  <si>
    <t>Urinals Flooring</t>
  </si>
  <si>
    <t>C.P.Handshower (health faucet) 1m.PVC tube with wall hook</t>
  </si>
  <si>
    <t>Providing and applying two coats of exterior acrylic emulsion paint confirming to corresponding I.S. of approved manufacture and of approved colour to the plastered surfaces including cleaning, preparing the plaster surface, applying primer coat, scaffolding if necessary, and watering the surface for two days etc complete.</t>
  </si>
  <si>
    <t>Internal Wall</t>
  </si>
  <si>
    <t>Urinals</t>
  </si>
  <si>
    <t>Estimate of Renovation of Toilet Block - Girls</t>
  </si>
  <si>
    <t>Estimate of New 6 Taps HWS</t>
  </si>
  <si>
    <t>Dado Tiles</t>
  </si>
  <si>
    <t>Toilets Flooring</t>
  </si>
  <si>
    <t>Description of work</t>
  </si>
  <si>
    <t>Estimate of Renovation of Toilet Block- Boys</t>
  </si>
  <si>
    <t>Estimate of Renovation of Toilet Block- Girls</t>
  </si>
  <si>
    <t>Estimate of New 6 Taps Handwash Station</t>
  </si>
  <si>
    <t>Removing W.C. pans including disconnecting the sanitary and water supply connections, removing and breaking flooring and bedcon-crete around pan removing the same carefully and stacking the serviceable materials as adn where directed including throwing the unserviceable materiasls outside etc.carefully and throwing out the refusal outside etc. complete.</t>
  </si>
  <si>
    <t>Toilet WC pan</t>
  </si>
  <si>
    <t>Round Off</t>
  </si>
  <si>
    <t>Remark</t>
  </si>
  <si>
    <t>Providing Second class Burnt Brick masonry with conventional/ I.S. type bricks in cement mortar 1:6 in super structure including striking joints, raking out joints, watering and scaffolding etc. Complete</t>
  </si>
  <si>
    <t>Providing and laying in trenches 25 mm dai. uPVC pipe including necessary
excavation, fittings. Refilling trenches etc. complete. Including removing existing pipe line if necessary and conveying and stacking the same in PWD chowky or as directed etc.complete.</t>
  </si>
  <si>
    <t>Providing and laying in trenches 40mm dai. uPVC pipe including necessary excavation, fittings. Refilling trenches etc. complete. Including removing existing pipe line if necessary and conveying and stacking the same in PWD chowky or as directed etc. complete.</t>
  </si>
  <si>
    <t>Providing and fixing C.P. BIB cock with wall flange of approved make including necessary sockets/ union nut etc. complete as directed by Engineer in charge</t>
  </si>
  <si>
    <t>Providing , laying and fixing ,jointing Eco- drain 160 mm SN 4 Nu- Drain Upvc pipes or
of equivalent make, manufacture as per EN 13476 or equivalent as per I.S.15328 with
fittings such a bends, tees , coupler, etc, jointing with rubber lubricant including
necessary excavation, trench refilling with selective excavated materialetc. complete.</t>
  </si>
  <si>
    <t>Providing and constructing Brick Masonry Inspection Chamber 45cm x 45cm x 45cm including 1:4:8 cement concrete foundation 1:2:4 cement concrete channels half round G.S.W. pipes, Brick Masonry, plastering from inside and with frame fixed in cement concrete with R.C.C. Cover medium duty 100 Kilogramwith frame etc complete</t>
  </si>
  <si>
    <t>Providing and fixing C.P. Angular stop clock with wall flange of approved make continental including necessary sockets/union nut etc. complete.</t>
  </si>
  <si>
    <t>Flat back White Glazed Earthenware  (Gents Urinal)</t>
  </si>
  <si>
    <t>Providing and fixing partition with kadappa stone of all sizes and 25 mm thick polished on
both side and edges to original including fixing in position in cement mortor 1:4 curing
polish- ing, cleaning etc complete</t>
  </si>
  <si>
    <t>Providing and fixing Orissa type white glazed earthenware water closet pan of size 260mm 
x 440mm x 580mm with approved make Slim wall hung cistern with installation kit
including S or P trap with cast iron soil and vent pipe upto outside face of the wall 1:2:4
brick bat lime concrete bedding without flushing tank and its accessories etc.complete.. complete.</t>
  </si>
  <si>
    <t>Providing and fixing white glazed earthenware Wash Hand Basin of 45cm x 30cm size including cold water pillar tap/cold and hot water pillar tap brackets, rubber plugs and brass chain, stop tap and necessary pipe connection including P.V.C. waste pipe and trap up to the outside face of the wall. Making good the damaged surface, testing etc. complete.</t>
  </si>
  <si>
    <t>Providing and applying pearl/ luster finish paint of approved colour and shade to the existing plaster surface including scaffolding, preparing the surface, applying the acrylic wall putti etc. complete</t>
  </si>
  <si>
    <t>WC</t>
  </si>
  <si>
    <t>Deduction</t>
  </si>
  <si>
    <t>Ventilation</t>
  </si>
  <si>
    <t>Toilet flooring</t>
  </si>
  <si>
    <t>White Glazed Earthenware Squatting plate (Ladies Urinals)</t>
  </si>
  <si>
    <t>Providing and fixing 25mm diameter concussion push button type brass/gun metal
self- closing tap including necessary socket complete</t>
  </si>
  <si>
    <t>C.P.Handshower (health faucet) 1m.PVC tube with wall hook jaquar 
make                           (Cat. No. ALD 563 )</t>
  </si>
  <si>
    <t>Basin</t>
  </si>
  <si>
    <t>Passage</t>
  </si>
  <si>
    <t>Main Door</t>
  </si>
  <si>
    <t>WC Door</t>
  </si>
  <si>
    <t>External Wall</t>
  </si>
  <si>
    <t>Steps</t>
  </si>
  <si>
    <t>Riser</t>
  </si>
  <si>
    <t>Thread</t>
  </si>
  <si>
    <t>External Walls</t>
  </si>
  <si>
    <t>Internal Walls</t>
  </si>
  <si>
    <t>Ventilation Window</t>
  </si>
  <si>
    <t>Providing internal cement plaster 12mm thick in single coat in cement mortar 1:3 without neeru finish to concrete or brick surfaces, in all position including scaffolding and curing etc. complete.</t>
  </si>
  <si>
    <t>Outerwall</t>
  </si>
  <si>
    <t>Wash Basin</t>
  </si>
  <si>
    <t>Step 1</t>
  </si>
  <si>
    <t>Step 2</t>
  </si>
  <si>
    <t>Step 3</t>
  </si>
  <si>
    <t xml:space="preserve">Steps </t>
  </si>
  <si>
    <t>Estimate of New Toilet Block - Boys</t>
  </si>
  <si>
    <t>Providing and fixing fiber glass reinforced polyster door shutter 30 mm thick as per IS 14856 (2000) (Reaffirmed 2006) without ventilator including chromium plated fixtures and fastening with chromium plated handles on both sides, etc complete</t>
  </si>
  <si>
    <t>Providing and fixing solid core flush door commercial type on single leaf 16 mm thick Bison Panel cement bonded particle Board including Teak wood lipping beading on all four edges without ventilator commercial type of exterior grade as per detailed drawings with wrought iron hold fast,stainless steel fixtures and fastenings and handles on both sides and finishing with oil painting three coats complete.</t>
  </si>
  <si>
    <t>Providing and fixing steel ventilator fully glazed partly fixed as per detailed drawing with hot dip zinc coating including fabricating glazing with plain / obscured glass pans 5 mm thick and approved type quality and iron oxidized fixtures and fastening with guard square bars 12 mm 10 cm c/c and oil painting 2 coats etc. complete</t>
  </si>
  <si>
    <t>Estimate of New Toilet Block - Girls</t>
  </si>
  <si>
    <t>Ventilator</t>
  </si>
  <si>
    <t>Window</t>
  </si>
  <si>
    <t>Internal painting</t>
  </si>
  <si>
    <t>At Plinth Level</t>
  </si>
  <si>
    <t>At Foundation Level</t>
  </si>
  <si>
    <t>WC 1</t>
  </si>
  <si>
    <t>Urinal Flooring</t>
  </si>
  <si>
    <t>SCHOOL NAME</t>
  </si>
  <si>
    <t>Providing and constructing Brick Masonry Inspection Chamber 60cm x 45cm x 45cm including 1:4:8 cement concrete foundation 1:2:4 cement concrete channels half round G.S.W. pipes, Brick Masonry, plastering from inside and with frame fixed in cement concrete with R.C.C. Cover medium duty 100 Kilogramwith frame etc complete</t>
  </si>
  <si>
    <t xml:space="preserve">ABSTRACT </t>
  </si>
  <si>
    <t>1.New 6 Taps Hand Wash Station 2.Renovation of toilet block-Girls           3.Renovation of Toilet Block-Boys</t>
  </si>
  <si>
    <t>ABSTRACT - Z P Primary School - PANGARA</t>
  </si>
  <si>
    <t>ABSTRACT - Z P Primary School - BOKUD JALGAON</t>
  </si>
  <si>
    <t>Estimate of New Toilet Block- Girls</t>
  </si>
  <si>
    <t>Estimate of New Toilet Block- Boys</t>
  </si>
  <si>
    <t>1.New 6 Taps Hand Wash Station 2.New Toilet block-Boys           3.Renovation of Toilet Block-Girls</t>
  </si>
  <si>
    <t>ZP PRIMARY SCHOOL PANGARA</t>
  </si>
  <si>
    <t>ZP PRIMARY SCHOOL BOKUD JALGAON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</si>
</sst>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4"/>
      <color theme="1"/>
      <name val="Arial"/>
      <family val="2"/>
    </font>
    <font>
      <b/>
      <sz val="12"/>
      <color rgb="FF000000"/>
      <name val="Arial"/>
      <family val="2"/>
    </font>
    <font>
      <sz val="12"/>
      <color rgb="FF000000"/>
      <name val="Arial"/>
      <family val="2"/>
    </font>
    <font>
      <sz val="12"/>
      <color theme="1"/>
      <name val="Arial"/>
      <family val="2"/>
    </font>
    <font>
      <sz val="11"/>
      <color theme="1"/>
      <name val="Arial"/>
      <family val="2"/>
    </font>
    <font>
      <b/>
      <sz val="12"/>
      <color theme="1"/>
      <name val="Arial"/>
      <family val="2"/>
    </font>
    <font>
      <b/>
      <sz val="12"/>
      <color theme="1"/>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9"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5">
    <xf numFmtId="0" fontId="0" fillId="0" borderId="0" xfId="0"/>
    <xf numFmtId="0" fontId="2"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4" borderId="1" xfId="0" applyFont="1" applyFill="1" applyBorder="1" applyAlignment="1">
      <alignment wrapText="1"/>
    </xf>
    <xf numFmtId="0" fontId="4" fillId="4" borderId="1" xfId="0" applyFont="1" applyFill="1" applyBorder="1" applyAlignment="1">
      <alignment horizontal="center" vertical="center"/>
    </xf>
    <xf numFmtId="2" fontId="4" fillId="4" borderId="1" xfId="0" applyNumberFormat="1" applyFont="1" applyFill="1" applyBorder="1" applyAlignment="1">
      <alignment horizontal="center" vertical="center"/>
    </xf>
    <xf numFmtId="2"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4" fillId="4" borderId="1" xfId="0" applyFont="1" applyFill="1" applyBorder="1" applyAlignment="1">
      <alignment wrapText="1"/>
    </xf>
    <xf numFmtId="0" fontId="4" fillId="0" borderId="0" xfId="0" applyFont="1" applyAlignment="1">
      <alignment horizontal="center" vertical="center" wrapText="1"/>
    </xf>
    <xf numFmtId="0" fontId="4" fillId="0" borderId="0" xfId="0" applyFont="1" applyAlignment="1">
      <alignment wrapText="1"/>
    </xf>
    <xf numFmtId="0" fontId="4" fillId="0" borderId="0" xfId="0" applyFont="1" applyAlignment="1">
      <alignment horizontal="center" vertical="center"/>
    </xf>
    <xf numFmtId="0" fontId="5" fillId="0" borderId="0" xfId="0" applyFont="1"/>
    <xf numFmtId="0" fontId="4" fillId="4" borderId="1" xfId="0" applyFont="1" applyFill="1" applyBorder="1" applyAlignment="1">
      <alignment vertical="center" wrapText="1"/>
    </xf>
    <xf numFmtId="0" fontId="3" fillId="4" borderId="2" xfId="0" applyFont="1" applyFill="1" applyBorder="1" applyAlignment="1">
      <alignment horizontal="center" vertical="center" wrapText="1"/>
    </xf>
    <xf numFmtId="2" fontId="6" fillId="0" borderId="2" xfId="0" applyNumberFormat="1" applyFont="1" applyBorder="1" applyAlignment="1">
      <alignment horizontal="center" vertical="center"/>
    </xf>
    <xf numFmtId="2" fontId="6" fillId="0" borderId="1" xfId="0" applyNumberFormat="1" applyFont="1" applyBorder="1" applyAlignment="1">
      <alignment horizontal="center" vertical="center"/>
    </xf>
    <xf numFmtId="0" fontId="4" fillId="5" borderId="1" xfId="0" applyFont="1" applyFill="1" applyBorder="1"/>
    <xf numFmtId="0" fontId="6" fillId="2" borderId="1" xfId="0" applyFont="1" applyFill="1" applyBorder="1"/>
    <xf numFmtId="0" fontId="2" fillId="3" borderId="4" xfId="0" applyFont="1" applyFill="1" applyBorder="1" applyAlignment="1">
      <alignment horizontal="center" vertical="center" wrapText="1"/>
    </xf>
    <xf numFmtId="2" fontId="4" fillId="4" borderId="2" xfId="0" applyNumberFormat="1" applyFont="1" applyFill="1" applyBorder="1" applyAlignment="1">
      <alignment vertical="center"/>
    </xf>
    <xf numFmtId="2" fontId="4" fillId="4" borderId="1" xfId="0" applyNumberFormat="1" applyFont="1" applyFill="1" applyBorder="1" applyAlignment="1">
      <alignment vertical="center"/>
    </xf>
    <xf numFmtId="2" fontId="4" fillId="4" borderId="1" xfId="0" applyNumberFormat="1" applyFont="1" applyFill="1" applyBorder="1" applyAlignment="1">
      <alignment vertical="center" wrapText="1"/>
    </xf>
    <xf numFmtId="0" fontId="2" fillId="3" borderId="2" xfId="0" applyFont="1" applyFill="1" applyBorder="1" applyAlignment="1">
      <alignment horizontal="center" vertical="center" wrapText="1"/>
    </xf>
    <xf numFmtId="2" fontId="4" fillId="4" borderId="3" xfId="0" applyNumberFormat="1" applyFont="1" applyFill="1" applyBorder="1" applyAlignment="1">
      <alignment horizontal="center" vertical="center"/>
    </xf>
    <xf numFmtId="2" fontId="4" fillId="4" borderId="4" xfId="0" applyNumberFormat="1" applyFont="1" applyFill="1" applyBorder="1" applyAlignment="1">
      <alignment horizontal="center" vertical="center"/>
    </xf>
    <xf numFmtId="0" fontId="3" fillId="4" borderId="1" xfId="0" applyFont="1" applyFill="1" applyBorder="1" applyAlignment="1">
      <alignment horizontal="left" vertical="top" wrapText="1"/>
    </xf>
    <xf numFmtId="2" fontId="5" fillId="4" borderId="1" xfId="0" applyNumberFormat="1" applyFont="1" applyFill="1" applyBorder="1" applyAlignment="1">
      <alignment horizontal="center" vertical="center"/>
    </xf>
    <xf numFmtId="0" fontId="3" fillId="4" borderId="3" xfId="0" applyFont="1" applyFill="1" applyBorder="1" applyAlignment="1">
      <alignment wrapText="1"/>
    </xf>
    <xf numFmtId="0" fontId="4" fillId="4" borderId="3" xfId="0" applyFont="1" applyFill="1" applyBorder="1" applyAlignment="1">
      <alignment horizontal="center" vertical="center"/>
    </xf>
    <xf numFmtId="2" fontId="4" fillId="4" borderId="3" xfId="0" applyNumberFormat="1" applyFont="1" applyFill="1" applyBorder="1" applyAlignment="1">
      <alignment horizontal="center" vertical="center" wrapText="1"/>
    </xf>
    <xf numFmtId="0" fontId="4" fillId="4" borderId="3" xfId="0" applyFont="1" applyFill="1" applyBorder="1" applyAlignment="1">
      <alignment horizontal="center" vertical="center" wrapText="1"/>
    </xf>
    <xf numFmtId="0" fontId="5" fillId="4" borderId="3" xfId="0" applyFont="1" applyFill="1" applyBorder="1" applyAlignment="1">
      <alignment horizontal="center" vertical="center"/>
    </xf>
    <xf numFmtId="0" fontId="4" fillId="5" borderId="1" xfId="0" applyFont="1" applyFill="1" applyBorder="1" applyAlignment="1">
      <alignment horizontal="center" vertical="center"/>
    </xf>
    <xf numFmtId="0" fontId="6" fillId="0" borderId="0" xfId="0" applyFont="1" applyAlignment="1">
      <alignment horizontal="center" vertical="center"/>
    </xf>
    <xf numFmtId="2" fontId="6" fillId="0" borderId="0" xfId="0" applyNumberFormat="1" applyFont="1" applyAlignment="1">
      <alignment horizontal="center" vertical="center"/>
    </xf>
    <xf numFmtId="2" fontId="4" fillId="4" borderId="3" xfId="0" applyNumberFormat="1" applyFont="1" applyFill="1" applyBorder="1" applyAlignment="1">
      <alignment horizontal="center" vertical="center"/>
    </xf>
    <xf numFmtId="2" fontId="4" fillId="4" borderId="2" xfId="0" applyNumberFormat="1" applyFont="1" applyFill="1" applyBorder="1" applyAlignment="1">
      <alignment horizontal="center" vertical="center"/>
    </xf>
    <xf numFmtId="0" fontId="2" fillId="3" borderId="1" xfId="0" applyFont="1" applyFill="1" applyBorder="1" applyAlignment="1">
      <alignment horizontal="center" vertical="center" wrapText="1"/>
    </xf>
    <xf numFmtId="0" fontId="4" fillId="5" borderId="1" xfId="0" applyFont="1" applyFill="1" applyBorder="1" applyAlignment="1">
      <alignment horizontal="center"/>
    </xf>
    <xf numFmtId="4" fontId="7" fillId="0" borderId="1" xfId="0" applyNumberFormat="1" applyFont="1" applyBorder="1" applyAlignment="1">
      <alignment horizontal="center"/>
    </xf>
    <xf numFmtId="0" fontId="6" fillId="2" borderId="1" xfId="0" applyFont="1" applyFill="1" applyBorder="1" applyAlignment="1">
      <alignment horizontal="center"/>
    </xf>
    <xf numFmtId="4" fontId="7" fillId="2" borderId="1" xfId="0" applyNumberFormat="1" applyFont="1" applyFill="1" applyBorder="1" applyAlignment="1">
      <alignment horizontal="center"/>
    </xf>
    <xf numFmtId="0" fontId="1" fillId="0" borderId="1" xfId="0" applyFont="1" applyBorder="1" applyAlignment="1">
      <alignment horizontal="center" vertical="center"/>
    </xf>
    <xf numFmtId="2" fontId="4" fillId="4" borderId="4" xfId="0" applyNumberFormat="1" applyFont="1" applyFill="1" applyBorder="1" applyAlignment="1">
      <alignment horizontal="center" vertical="center"/>
    </xf>
    <xf numFmtId="2" fontId="4" fillId="4" borderId="1" xfId="0" applyNumberFormat="1" applyFont="1" applyFill="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4"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4" fillId="5" borderId="5"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5" xfId="0" applyFont="1" applyFill="1" applyBorder="1" applyAlignment="1">
      <alignment horizontal="left" vertical="center" wrapText="1"/>
    </xf>
    <xf numFmtId="0" fontId="4" fillId="5" borderId="6" xfId="0" applyFont="1" applyFill="1" applyBorder="1" applyAlignment="1">
      <alignment horizontal="left" vertical="center" wrapText="1"/>
    </xf>
    <xf numFmtId="0" fontId="4" fillId="5" borderId="7" xfId="0" applyFont="1" applyFill="1" applyBorder="1" applyAlignment="1">
      <alignment horizontal="left" vertical="center" wrapText="1"/>
    </xf>
    <xf numFmtId="4" fontId="7" fillId="0" borderId="5" xfId="0" applyNumberFormat="1" applyFont="1" applyBorder="1" applyAlignment="1">
      <alignment horizontal="center" vertical="center"/>
    </xf>
    <xf numFmtId="4" fontId="7" fillId="0" borderId="7" xfId="0" applyNumberFormat="1" applyFont="1" applyBorder="1" applyAlignment="1">
      <alignment horizontal="center" vertical="center"/>
    </xf>
    <xf numFmtId="0" fontId="6" fillId="2" borderId="5" xfId="0" applyFont="1" applyFill="1" applyBorder="1" applyAlignment="1">
      <alignment horizontal="center"/>
    </xf>
    <xf numFmtId="0" fontId="6" fillId="2" borderId="6" xfId="0" applyFont="1" applyFill="1" applyBorder="1" applyAlignment="1">
      <alignment horizontal="center"/>
    </xf>
    <xf numFmtId="0" fontId="6" fillId="2" borderId="7" xfId="0" applyFont="1" applyFill="1" applyBorder="1" applyAlignment="1">
      <alignment horizontal="center"/>
    </xf>
    <xf numFmtId="4" fontId="7" fillId="2" borderId="5" xfId="0" applyNumberFormat="1" applyFont="1" applyFill="1" applyBorder="1" applyAlignment="1">
      <alignment horizontal="center"/>
    </xf>
    <xf numFmtId="4" fontId="7" fillId="2" borderId="7" xfId="0" applyNumberFormat="1" applyFont="1" applyFill="1" applyBorder="1" applyAlignment="1">
      <alignment horizontal="center"/>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A22F0-3DD7-4FF6-B37F-986257111973}">
  <dimension ref="A3:L480"/>
  <sheetViews>
    <sheetView tabSelected="1" topLeftCell="A109" zoomScale="85" zoomScaleNormal="85" workbookViewId="0">
      <selection activeCell="J7" sqref="J7:K7"/>
    </sheetView>
  </sheetViews>
  <sheetFormatPr defaultRowHeight="14.4" x14ac:dyDescent="0.3"/>
  <cols>
    <col min="1" max="1" width="4.44140625" customWidth="1"/>
    <col min="2" max="2" width="24.6640625" customWidth="1"/>
    <col min="3" max="3" width="3.88671875" bestFit="1" customWidth="1"/>
    <col min="4" max="4" width="8.33203125" bestFit="1" customWidth="1"/>
    <col min="5" max="5" width="9.44140625" customWidth="1"/>
    <col min="6" max="6" width="8.44140625" bestFit="1" customWidth="1"/>
    <col min="7" max="8" width="9.88671875" customWidth="1"/>
    <col min="9" max="9" width="7.109375" bestFit="1" customWidth="1"/>
    <col min="10" max="10" width="9" bestFit="1" customWidth="1"/>
    <col min="11" max="11" width="14.5546875" bestFit="1" customWidth="1"/>
    <col min="12" max="12" width="19.88671875" bestFit="1" customWidth="1"/>
  </cols>
  <sheetData>
    <row r="3" spans="1:11" ht="15.6" x14ac:dyDescent="0.3">
      <c r="A3" s="72" t="s">
        <v>121</v>
      </c>
      <c r="B3" s="73"/>
      <c r="C3" s="73"/>
      <c r="D3" s="73"/>
      <c r="E3" s="73"/>
      <c r="F3" s="73"/>
      <c r="G3" s="73"/>
      <c r="H3" s="73"/>
      <c r="I3" s="73"/>
      <c r="J3" s="73"/>
      <c r="K3" s="74"/>
    </row>
    <row r="4" spans="1:11" ht="46.8" x14ac:dyDescent="0.3">
      <c r="A4" s="1" t="s">
        <v>1</v>
      </c>
      <c r="B4" s="72" t="s">
        <v>119</v>
      </c>
      <c r="C4" s="73"/>
      <c r="D4" s="73"/>
      <c r="E4" s="73"/>
      <c r="F4" s="73" t="s">
        <v>62</v>
      </c>
      <c r="G4" s="73"/>
      <c r="H4" s="73"/>
      <c r="I4" s="74"/>
      <c r="J4" s="72" t="s">
        <v>11</v>
      </c>
      <c r="K4" s="74"/>
    </row>
    <row r="5" spans="1:11" ht="54" customHeight="1" x14ac:dyDescent="0.3">
      <c r="A5" s="34">
        <v>1</v>
      </c>
      <c r="B5" s="59" t="s">
        <v>128</v>
      </c>
      <c r="C5" s="60"/>
      <c r="D5" s="60"/>
      <c r="E5" s="61"/>
      <c r="F5" s="62" t="s">
        <v>127</v>
      </c>
      <c r="G5" s="63"/>
      <c r="H5" s="63"/>
      <c r="I5" s="64"/>
      <c r="J5" s="65">
        <f>J15</f>
        <v>0</v>
      </c>
      <c r="K5" s="66"/>
    </row>
    <row r="6" spans="1:11" ht="44.4" customHeight="1" x14ac:dyDescent="0.3">
      <c r="A6" s="34">
        <v>2</v>
      </c>
      <c r="B6" s="59" t="s">
        <v>129</v>
      </c>
      <c r="C6" s="60"/>
      <c r="D6" s="60"/>
      <c r="E6" s="61"/>
      <c r="F6" s="62" t="s">
        <v>122</v>
      </c>
      <c r="G6" s="63"/>
      <c r="H6" s="63"/>
      <c r="I6" s="64"/>
      <c r="J6" s="65">
        <f>J241</f>
        <v>0</v>
      </c>
      <c r="K6" s="66"/>
    </row>
    <row r="7" spans="1:11" ht="15.6" x14ac:dyDescent="0.3">
      <c r="A7" s="19"/>
      <c r="B7" s="67" t="s">
        <v>0</v>
      </c>
      <c r="C7" s="68"/>
      <c r="D7" s="68"/>
      <c r="E7" s="68"/>
      <c r="F7" s="68"/>
      <c r="G7" s="68"/>
      <c r="H7" s="68"/>
      <c r="I7" s="69"/>
      <c r="J7" s="70">
        <f>SUM(J5:J6)</f>
        <v>0</v>
      </c>
      <c r="K7" s="71"/>
    </row>
    <row r="10" spans="1:11" ht="15.6" customHeight="1" x14ac:dyDescent="0.3">
      <c r="A10" s="39" t="s">
        <v>123</v>
      </c>
      <c r="B10" s="39"/>
      <c r="C10" s="39"/>
      <c r="D10" s="39"/>
      <c r="E10" s="39"/>
      <c r="F10" s="39"/>
      <c r="G10" s="39"/>
      <c r="H10" s="39"/>
      <c r="I10" s="39"/>
      <c r="J10" s="39"/>
      <c r="K10" s="39"/>
    </row>
    <row r="11" spans="1:11" ht="46.8" x14ac:dyDescent="0.3">
      <c r="A11" s="1" t="s">
        <v>1</v>
      </c>
      <c r="B11" s="39" t="s">
        <v>62</v>
      </c>
      <c r="C11" s="39"/>
      <c r="D11" s="39"/>
      <c r="E11" s="39"/>
      <c r="F11" s="39"/>
      <c r="G11" s="39"/>
      <c r="H11" s="39"/>
      <c r="I11" s="39"/>
      <c r="J11" s="39" t="s">
        <v>11</v>
      </c>
      <c r="K11" s="39"/>
    </row>
    <row r="12" spans="1:11" ht="15.6" x14ac:dyDescent="0.3">
      <c r="A12" s="18">
        <v>1</v>
      </c>
      <c r="B12" s="40" t="s">
        <v>65</v>
      </c>
      <c r="C12" s="40"/>
      <c r="D12" s="40"/>
      <c r="E12" s="40"/>
      <c r="F12" s="40"/>
      <c r="G12" s="40"/>
      <c r="H12" s="40"/>
      <c r="I12" s="40"/>
      <c r="J12" s="41">
        <f>K64</f>
        <v>0</v>
      </c>
      <c r="K12" s="41"/>
    </row>
    <row r="13" spans="1:11" ht="15.6" x14ac:dyDescent="0.3">
      <c r="A13" s="18">
        <v>2</v>
      </c>
      <c r="B13" s="40" t="s">
        <v>126</v>
      </c>
      <c r="C13" s="40"/>
      <c r="D13" s="40"/>
      <c r="E13" s="40"/>
      <c r="F13" s="40"/>
      <c r="G13" s="40"/>
      <c r="H13" s="40"/>
      <c r="I13" s="40"/>
      <c r="J13" s="41">
        <f>K169</f>
        <v>0</v>
      </c>
      <c r="K13" s="41"/>
    </row>
    <row r="14" spans="1:11" ht="15.6" x14ac:dyDescent="0.3">
      <c r="A14" s="18">
        <v>3</v>
      </c>
      <c r="B14" s="40" t="s">
        <v>64</v>
      </c>
      <c r="C14" s="40"/>
      <c r="D14" s="40"/>
      <c r="E14" s="40"/>
      <c r="F14" s="40"/>
      <c r="G14" s="40"/>
      <c r="H14" s="40"/>
      <c r="I14" s="40"/>
      <c r="J14" s="41">
        <f>K233</f>
        <v>0</v>
      </c>
      <c r="K14" s="41"/>
    </row>
    <row r="15" spans="1:11" ht="15.6" x14ac:dyDescent="0.3">
      <c r="A15" s="19"/>
      <c r="B15" s="42" t="s">
        <v>0</v>
      </c>
      <c r="C15" s="42"/>
      <c r="D15" s="42"/>
      <c r="E15" s="42"/>
      <c r="F15" s="42"/>
      <c r="G15" s="42"/>
      <c r="H15" s="42"/>
      <c r="I15" s="42"/>
      <c r="J15" s="43">
        <f>SUM(J12:J14)</f>
        <v>0</v>
      </c>
      <c r="K15" s="43"/>
    </row>
    <row r="19" spans="1:12" ht="17.399999999999999" x14ac:dyDescent="0.3">
      <c r="A19" s="44" t="s">
        <v>59</v>
      </c>
      <c r="B19" s="44"/>
      <c r="C19" s="44"/>
      <c r="D19" s="44"/>
      <c r="E19" s="44"/>
      <c r="F19" s="44"/>
      <c r="G19" s="44"/>
      <c r="H19" s="44"/>
      <c r="I19" s="44"/>
      <c r="J19" s="44"/>
      <c r="K19" s="44"/>
      <c r="L19" s="44"/>
    </row>
    <row r="20" spans="1:12" ht="46.8" x14ac:dyDescent="0.3">
      <c r="A20" s="24" t="s">
        <v>1</v>
      </c>
      <c r="B20" s="24" t="s">
        <v>2</v>
      </c>
      <c r="C20" s="24" t="s">
        <v>3</v>
      </c>
      <c r="D20" s="24" t="s">
        <v>4</v>
      </c>
      <c r="E20" s="24" t="s">
        <v>5</v>
      </c>
      <c r="F20" s="24" t="s">
        <v>6</v>
      </c>
      <c r="G20" s="24" t="s">
        <v>7</v>
      </c>
      <c r="H20" s="24" t="s">
        <v>8</v>
      </c>
      <c r="I20" s="24" t="s">
        <v>9</v>
      </c>
      <c r="J20" s="24" t="s">
        <v>10</v>
      </c>
      <c r="K20" s="24" t="s">
        <v>11</v>
      </c>
      <c r="L20" s="20" t="s">
        <v>69</v>
      </c>
    </row>
    <row r="21" spans="1:12" ht="285.60000000000002" x14ac:dyDescent="0.3">
      <c r="A21" s="2">
        <v>1</v>
      </c>
      <c r="B21" s="3" t="s">
        <v>12</v>
      </c>
      <c r="C21" s="4"/>
      <c r="D21" s="4"/>
      <c r="E21" s="4"/>
      <c r="F21" s="4"/>
      <c r="G21" s="5"/>
      <c r="H21" s="6"/>
      <c r="I21" s="7"/>
      <c r="J21" s="8"/>
      <c r="K21" s="5"/>
      <c r="L21" s="37"/>
    </row>
    <row r="22" spans="1:12" ht="15.6" x14ac:dyDescent="0.3">
      <c r="A22" s="2"/>
      <c r="B22" s="3" t="s">
        <v>13</v>
      </c>
      <c r="C22" s="4">
        <v>1</v>
      </c>
      <c r="D22" s="4">
        <f>3.35+0.3</f>
        <v>3.65</v>
      </c>
      <c r="E22" s="4">
        <f>1.55+0.15+0.15</f>
        <v>1.8499999999999999</v>
      </c>
      <c r="F22" s="4">
        <v>0.45</v>
      </c>
      <c r="G22" s="5">
        <f>PRODUCT(C22:F22)</f>
        <v>3.0386249999999997</v>
      </c>
      <c r="H22" s="6">
        <f>SUM(G22:G22)</f>
        <v>3.0386249999999997</v>
      </c>
      <c r="I22" s="7" t="s">
        <v>14</v>
      </c>
      <c r="J22" s="8"/>
      <c r="K22" s="5">
        <f>(H22*J22)</f>
        <v>0</v>
      </c>
      <c r="L22" s="38"/>
    </row>
    <row r="23" spans="1:12" ht="375.6" x14ac:dyDescent="0.3">
      <c r="A23" s="2">
        <v>2</v>
      </c>
      <c r="B23" s="3" t="s">
        <v>15</v>
      </c>
      <c r="C23" s="4"/>
      <c r="D23" s="4"/>
      <c r="E23" s="4"/>
      <c r="F23" s="4"/>
      <c r="G23" s="5"/>
      <c r="H23" s="6"/>
      <c r="I23" s="7"/>
      <c r="J23" s="8"/>
      <c r="K23" s="5"/>
      <c r="L23" s="37"/>
    </row>
    <row r="24" spans="1:12" ht="15.6" x14ac:dyDescent="0.3">
      <c r="A24" s="2"/>
      <c r="B24" s="3" t="s">
        <v>16</v>
      </c>
      <c r="C24" s="4">
        <v>1</v>
      </c>
      <c r="D24" s="4">
        <v>3.65</v>
      </c>
      <c r="E24" s="4">
        <f>1.55+0.3</f>
        <v>1.85</v>
      </c>
      <c r="F24" s="4">
        <v>0.1</v>
      </c>
      <c r="G24" s="5">
        <f t="shared" ref="G24" si="0">PRODUCT(C24:F24)</f>
        <v>0.67525000000000013</v>
      </c>
      <c r="H24" s="6">
        <f>SUM(G24:G24)</f>
        <v>0.67525000000000013</v>
      </c>
      <c r="I24" s="7" t="s">
        <v>14</v>
      </c>
      <c r="J24" s="8"/>
      <c r="K24" s="5">
        <f>(H24*J24)</f>
        <v>0</v>
      </c>
      <c r="L24" s="38"/>
    </row>
    <row r="25" spans="1:12" ht="225.6" customHeight="1" x14ac:dyDescent="0.3">
      <c r="A25" s="2">
        <v>3</v>
      </c>
      <c r="B25" s="3" t="s">
        <v>17</v>
      </c>
      <c r="C25" s="4"/>
      <c r="D25" s="4"/>
      <c r="E25" s="4"/>
      <c r="F25" s="4"/>
      <c r="G25" s="5"/>
      <c r="H25" s="6"/>
      <c r="I25" s="7"/>
      <c r="J25" s="8"/>
      <c r="K25" s="5"/>
      <c r="L25" s="37"/>
    </row>
    <row r="26" spans="1:12" ht="15.6" x14ac:dyDescent="0.3">
      <c r="A26" s="2"/>
      <c r="B26" s="3" t="s">
        <v>18</v>
      </c>
      <c r="C26" s="4">
        <v>1</v>
      </c>
      <c r="D26" s="4">
        <f>3.35+3.35+0.65+0.65</f>
        <v>8</v>
      </c>
      <c r="E26" s="4">
        <v>0.15</v>
      </c>
      <c r="F26" s="4">
        <f>0.35+0.15</f>
        <v>0.5</v>
      </c>
      <c r="G26" s="5">
        <f>PRODUCT(C26:F26)</f>
        <v>0.6</v>
      </c>
      <c r="H26" s="6"/>
      <c r="I26" s="7"/>
      <c r="J26" s="8"/>
      <c r="K26" s="5"/>
      <c r="L26" s="45"/>
    </row>
    <row r="27" spans="1:12" ht="15.6" x14ac:dyDescent="0.3">
      <c r="A27" s="2"/>
      <c r="B27" s="3" t="s">
        <v>29</v>
      </c>
      <c r="C27" s="4">
        <v>1</v>
      </c>
      <c r="D27" s="4">
        <f>3.35+0.9+0.9</f>
        <v>5.15</v>
      </c>
      <c r="E27" s="4">
        <v>0.15</v>
      </c>
      <c r="F27" s="4">
        <f>0.35+0.15</f>
        <v>0.5</v>
      </c>
      <c r="G27" s="5">
        <f>PRODUCT(C27:F27)</f>
        <v>0.38625000000000004</v>
      </c>
      <c r="H27" s="6">
        <f>G26+G27</f>
        <v>0.98625000000000007</v>
      </c>
      <c r="I27" s="7" t="s">
        <v>14</v>
      </c>
      <c r="J27" s="8"/>
      <c r="K27" s="5">
        <f>(H27*J27)</f>
        <v>0</v>
      </c>
      <c r="L27" s="38"/>
    </row>
    <row r="28" spans="1:12" ht="135.6" x14ac:dyDescent="0.3">
      <c r="A28" s="2">
        <v>4</v>
      </c>
      <c r="B28" s="3" t="s">
        <v>19</v>
      </c>
      <c r="C28" s="4"/>
      <c r="D28" s="4"/>
      <c r="E28" s="4"/>
      <c r="F28" s="4"/>
      <c r="G28" s="5"/>
      <c r="H28" s="6"/>
      <c r="I28" s="7"/>
      <c r="J28" s="8"/>
      <c r="K28" s="5"/>
      <c r="L28" s="37"/>
    </row>
    <row r="29" spans="1:12" ht="15.6" x14ac:dyDescent="0.3">
      <c r="A29" s="2"/>
      <c r="B29" s="3" t="s">
        <v>18</v>
      </c>
      <c r="C29" s="4">
        <v>1</v>
      </c>
      <c r="D29" s="4">
        <f>3.35-0.3</f>
        <v>3.0500000000000003</v>
      </c>
      <c r="E29" s="4">
        <v>0.35</v>
      </c>
      <c r="F29" s="4">
        <f>0.6+0.15+0.3</f>
        <v>1.05</v>
      </c>
      <c r="G29" s="5">
        <f>PRODUCT(C29:F29)</f>
        <v>1.1208750000000001</v>
      </c>
      <c r="H29" s="6"/>
      <c r="I29" s="7"/>
      <c r="J29" s="8"/>
      <c r="K29" s="5"/>
      <c r="L29" s="45"/>
    </row>
    <row r="30" spans="1:12" ht="15.6" x14ac:dyDescent="0.3">
      <c r="A30" s="2"/>
      <c r="B30" s="3" t="s">
        <v>29</v>
      </c>
      <c r="C30" s="4">
        <v>1</v>
      </c>
      <c r="D30" s="4">
        <f>3.05</f>
        <v>3.05</v>
      </c>
      <c r="E30" s="4">
        <v>0.75</v>
      </c>
      <c r="F30" s="4">
        <v>0.4</v>
      </c>
      <c r="G30" s="5">
        <f>PRODUCT(C30:F30)</f>
        <v>0.91499999999999992</v>
      </c>
      <c r="H30" s="6">
        <f>G29+G30</f>
        <v>2.0358749999999999</v>
      </c>
      <c r="I30" s="7" t="s">
        <v>14</v>
      </c>
      <c r="J30" s="8"/>
      <c r="K30" s="5">
        <f t="shared" ref="K30" si="1">(H30*J30)</f>
        <v>0</v>
      </c>
      <c r="L30" s="38"/>
    </row>
    <row r="31" spans="1:12" ht="150.6" x14ac:dyDescent="0.3">
      <c r="A31" s="2">
        <v>5</v>
      </c>
      <c r="B31" s="3" t="s">
        <v>70</v>
      </c>
      <c r="C31" s="4"/>
      <c r="D31" s="4"/>
      <c r="E31" s="4"/>
      <c r="F31" s="4"/>
      <c r="G31" s="5"/>
      <c r="H31" s="6"/>
      <c r="I31" s="7"/>
      <c r="J31" s="8"/>
      <c r="K31" s="5"/>
      <c r="L31" s="37"/>
    </row>
    <row r="32" spans="1:12" ht="15.6" x14ac:dyDescent="0.3">
      <c r="A32" s="2"/>
      <c r="B32" s="3" t="s">
        <v>20</v>
      </c>
      <c r="C32" s="4">
        <v>1</v>
      </c>
      <c r="D32" s="4">
        <v>3.35</v>
      </c>
      <c r="E32" s="4">
        <v>0.15</v>
      </c>
      <c r="F32" s="4">
        <v>1.05</v>
      </c>
      <c r="G32" s="5">
        <f>PRODUCT(C32:F32)</f>
        <v>0.52762500000000001</v>
      </c>
      <c r="H32" s="6"/>
      <c r="I32" s="7"/>
      <c r="J32" s="8"/>
      <c r="K32" s="5"/>
      <c r="L32" s="45"/>
    </row>
    <row r="33" spans="1:12" ht="15.6" x14ac:dyDescent="0.3">
      <c r="A33" s="2"/>
      <c r="B33" s="3" t="s">
        <v>21</v>
      </c>
      <c r="C33" s="4">
        <v>1</v>
      </c>
      <c r="D33" s="4">
        <v>3.35</v>
      </c>
      <c r="E33" s="4">
        <v>0.15</v>
      </c>
      <c r="F33" s="4">
        <v>0.6</v>
      </c>
      <c r="G33" s="5">
        <f>PRODUCT(C33:F33)</f>
        <v>0.30149999999999993</v>
      </c>
      <c r="H33" s="6"/>
      <c r="I33" s="7"/>
      <c r="J33" s="8"/>
      <c r="K33" s="5"/>
      <c r="L33" s="45"/>
    </row>
    <row r="34" spans="1:12" ht="15.6" x14ac:dyDescent="0.3">
      <c r="A34" s="2"/>
      <c r="B34" s="3" t="s">
        <v>24</v>
      </c>
      <c r="C34" s="4">
        <v>2</v>
      </c>
      <c r="D34" s="4">
        <v>0.65</v>
      </c>
      <c r="E34" s="4">
        <v>0.15</v>
      </c>
      <c r="F34" s="4">
        <v>0.6</v>
      </c>
      <c r="G34" s="5">
        <f>PRODUCT(C34:F34)</f>
        <v>0.11699999999999999</v>
      </c>
      <c r="H34" s="6"/>
      <c r="I34" s="7"/>
      <c r="J34" s="8"/>
      <c r="K34" s="5"/>
      <c r="L34" s="45"/>
    </row>
    <row r="35" spans="1:12" ht="15.6" x14ac:dyDescent="0.3">
      <c r="A35" s="2"/>
      <c r="B35" s="3" t="s">
        <v>22</v>
      </c>
      <c r="C35" s="4">
        <v>2</v>
      </c>
      <c r="D35" s="4">
        <v>0.45</v>
      </c>
      <c r="E35" s="4">
        <v>0.15</v>
      </c>
      <c r="F35" s="4">
        <v>0.3</v>
      </c>
      <c r="G35" s="5">
        <f>C35*D35*E35*F35</f>
        <v>4.0500000000000001E-2</v>
      </c>
      <c r="H35" s="6">
        <f>G32+G33+G34+G35</f>
        <v>0.98662499999999986</v>
      </c>
      <c r="I35" s="7" t="s">
        <v>14</v>
      </c>
      <c r="J35" s="8"/>
      <c r="K35" s="5">
        <f>H35*J35</f>
        <v>0</v>
      </c>
      <c r="L35" s="38"/>
    </row>
    <row r="36" spans="1:12" ht="210.6" x14ac:dyDescent="0.3">
      <c r="A36" s="2">
        <v>6</v>
      </c>
      <c r="B36" s="3" t="s">
        <v>23</v>
      </c>
      <c r="C36" s="4"/>
      <c r="D36" s="4"/>
      <c r="E36" s="4"/>
      <c r="F36" s="4"/>
      <c r="G36" s="5"/>
      <c r="H36" s="6"/>
      <c r="I36" s="7"/>
      <c r="J36" s="8"/>
      <c r="K36" s="5"/>
      <c r="L36" s="37"/>
    </row>
    <row r="37" spans="1:12" ht="15.6" x14ac:dyDescent="0.3">
      <c r="A37" s="2"/>
      <c r="B37" s="3" t="s">
        <v>20</v>
      </c>
      <c r="C37" s="4">
        <v>1</v>
      </c>
      <c r="D37" s="4">
        <v>3.35</v>
      </c>
      <c r="E37" s="4"/>
      <c r="F37" s="4">
        <v>1.05</v>
      </c>
      <c r="G37" s="5">
        <f t="shared" ref="G37:G41" si="2">PRODUCT(C37:F37)</f>
        <v>3.5175000000000001</v>
      </c>
      <c r="H37" s="6"/>
      <c r="I37" s="7"/>
      <c r="J37" s="8"/>
      <c r="K37" s="5"/>
      <c r="L37" s="45"/>
    </row>
    <row r="38" spans="1:12" ht="15.6" x14ac:dyDescent="0.3">
      <c r="A38" s="2"/>
      <c r="B38" s="3" t="s">
        <v>21</v>
      </c>
      <c r="C38" s="4">
        <v>1</v>
      </c>
      <c r="D38" s="4">
        <v>3.35</v>
      </c>
      <c r="E38" s="4"/>
      <c r="F38" s="4">
        <v>0.6</v>
      </c>
      <c r="G38" s="5">
        <f t="shared" si="2"/>
        <v>2.0099999999999998</v>
      </c>
      <c r="H38" s="6"/>
      <c r="I38" s="7"/>
      <c r="J38" s="8"/>
      <c r="K38" s="5"/>
      <c r="L38" s="45"/>
    </row>
    <row r="39" spans="1:12" ht="15.6" x14ac:dyDescent="0.3">
      <c r="A39" s="2"/>
      <c r="B39" s="3" t="s">
        <v>24</v>
      </c>
      <c r="C39" s="4">
        <v>2</v>
      </c>
      <c r="D39" s="4">
        <v>0.65</v>
      </c>
      <c r="E39" s="4"/>
      <c r="F39" s="4">
        <v>0.6</v>
      </c>
      <c r="G39" s="5">
        <f t="shared" si="2"/>
        <v>0.78</v>
      </c>
      <c r="H39" s="6"/>
      <c r="I39" s="7"/>
      <c r="J39" s="8"/>
      <c r="K39" s="5"/>
      <c r="L39" s="45"/>
    </row>
    <row r="40" spans="1:12" ht="15.6" x14ac:dyDescent="0.3">
      <c r="A40" s="2"/>
      <c r="B40" s="3" t="s">
        <v>22</v>
      </c>
      <c r="C40" s="4">
        <v>2</v>
      </c>
      <c r="D40" s="4">
        <v>0.45</v>
      </c>
      <c r="E40" s="4"/>
      <c r="F40" s="4">
        <v>0.3</v>
      </c>
      <c r="G40" s="5">
        <f t="shared" si="2"/>
        <v>0.27</v>
      </c>
      <c r="H40" s="6"/>
      <c r="I40" s="7"/>
      <c r="J40" s="8"/>
      <c r="K40" s="5"/>
      <c r="L40" s="45"/>
    </row>
    <row r="41" spans="1:12" ht="15.6" x14ac:dyDescent="0.3">
      <c r="A41" s="2"/>
      <c r="B41" s="3" t="s">
        <v>25</v>
      </c>
      <c r="C41" s="4">
        <v>1</v>
      </c>
      <c r="D41" s="4">
        <v>3.35</v>
      </c>
      <c r="E41" s="4">
        <f>0.15+0.15+0.35</f>
        <v>0.64999999999999991</v>
      </c>
      <c r="F41" s="4"/>
      <c r="G41" s="5">
        <f t="shared" si="2"/>
        <v>2.1774999999999998</v>
      </c>
      <c r="H41" s="6">
        <f>G37+G38+G39+G40+G41</f>
        <v>8.7550000000000008</v>
      </c>
      <c r="I41" s="7" t="s">
        <v>26</v>
      </c>
      <c r="J41" s="8"/>
      <c r="K41" s="5">
        <f>H41*J41</f>
        <v>0</v>
      </c>
      <c r="L41" s="38"/>
    </row>
    <row r="42" spans="1:12" ht="225.6" x14ac:dyDescent="0.3">
      <c r="A42" s="2">
        <v>7</v>
      </c>
      <c r="B42" s="3" t="s">
        <v>27</v>
      </c>
      <c r="C42" s="4"/>
      <c r="D42" s="4"/>
      <c r="E42" s="4"/>
      <c r="F42" s="4"/>
      <c r="G42" s="5"/>
      <c r="H42" s="6"/>
      <c r="I42" s="7"/>
      <c r="J42" s="8"/>
      <c r="K42" s="5"/>
      <c r="L42" s="37"/>
    </row>
    <row r="43" spans="1:12" ht="15.6" x14ac:dyDescent="0.3">
      <c r="A43" s="2"/>
      <c r="B43" s="3" t="s">
        <v>20</v>
      </c>
      <c r="C43" s="4">
        <v>1</v>
      </c>
      <c r="D43" s="4">
        <v>3.35</v>
      </c>
      <c r="E43" s="4"/>
      <c r="F43" s="4">
        <v>0.6</v>
      </c>
      <c r="G43" s="5">
        <f t="shared" ref="G43:G47" si="3">PRODUCT(C43:F43)</f>
        <v>2.0099999999999998</v>
      </c>
      <c r="H43" s="6"/>
      <c r="I43" s="7"/>
      <c r="J43" s="8"/>
      <c r="K43" s="5"/>
      <c r="L43" s="45"/>
    </row>
    <row r="44" spans="1:12" ht="15.6" x14ac:dyDescent="0.3">
      <c r="A44" s="2"/>
      <c r="B44" s="3" t="s">
        <v>21</v>
      </c>
      <c r="C44" s="4">
        <v>1</v>
      </c>
      <c r="D44" s="4">
        <v>3.35</v>
      </c>
      <c r="E44" s="4"/>
      <c r="F44" s="4">
        <v>0.6</v>
      </c>
      <c r="G44" s="5">
        <f t="shared" si="3"/>
        <v>2.0099999999999998</v>
      </c>
      <c r="H44" s="6"/>
      <c r="I44" s="7"/>
      <c r="J44" s="8"/>
      <c r="K44" s="5"/>
      <c r="L44" s="45"/>
    </row>
    <row r="45" spans="1:12" ht="15.6" x14ac:dyDescent="0.3">
      <c r="A45" s="2"/>
      <c r="B45" s="3" t="s">
        <v>24</v>
      </c>
      <c r="C45" s="4">
        <v>2</v>
      </c>
      <c r="D45" s="4">
        <v>0.65</v>
      </c>
      <c r="E45" s="4"/>
      <c r="F45" s="4">
        <v>0.6</v>
      </c>
      <c r="G45" s="5">
        <f t="shared" si="3"/>
        <v>0.78</v>
      </c>
      <c r="H45" s="6"/>
      <c r="I45" s="7"/>
      <c r="J45" s="8"/>
      <c r="K45" s="5"/>
      <c r="L45" s="45"/>
    </row>
    <row r="46" spans="1:12" ht="15.6" x14ac:dyDescent="0.3">
      <c r="A46" s="2"/>
      <c r="B46" s="3" t="s">
        <v>22</v>
      </c>
      <c r="C46" s="4">
        <v>2</v>
      </c>
      <c r="D46" s="4">
        <v>0.45</v>
      </c>
      <c r="E46" s="4"/>
      <c r="F46" s="4">
        <v>0.3</v>
      </c>
      <c r="G46" s="5">
        <f t="shared" si="3"/>
        <v>0.27</v>
      </c>
      <c r="H46" s="6"/>
      <c r="I46" s="7"/>
      <c r="J46" s="8"/>
      <c r="K46" s="5"/>
      <c r="L46" s="45"/>
    </row>
    <row r="47" spans="1:12" ht="15.6" x14ac:dyDescent="0.3">
      <c r="A47" s="2"/>
      <c r="B47" s="3" t="s">
        <v>25</v>
      </c>
      <c r="C47" s="4">
        <v>1</v>
      </c>
      <c r="D47" s="4">
        <v>3.35</v>
      </c>
      <c r="E47" s="4">
        <f>0.35+0.15+0.15</f>
        <v>0.65</v>
      </c>
      <c r="F47" s="4"/>
      <c r="G47" s="5">
        <f t="shared" si="3"/>
        <v>2.1775000000000002</v>
      </c>
      <c r="H47" s="6">
        <f>G43+G44+G45+G46+G47</f>
        <v>7.2475000000000005</v>
      </c>
      <c r="I47" s="7" t="s">
        <v>26</v>
      </c>
      <c r="J47" s="8"/>
      <c r="K47" s="5">
        <f>J47*H47</f>
        <v>0</v>
      </c>
      <c r="L47" s="38"/>
    </row>
    <row r="48" spans="1:12" ht="195.6" x14ac:dyDescent="0.3">
      <c r="A48" s="2">
        <v>8</v>
      </c>
      <c r="B48" s="3" t="s">
        <v>28</v>
      </c>
      <c r="C48" s="4"/>
      <c r="D48" s="4"/>
      <c r="E48" s="4"/>
      <c r="F48" s="4"/>
      <c r="G48" s="5"/>
      <c r="H48" s="6"/>
      <c r="I48" s="7"/>
      <c r="J48" s="8"/>
      <c r="K48" s="5"/>
      <c r="L48" s="46"/>
    </row>
    <row r="49" spans="1:12" ht="15.6" x14ac:dyDescent="0.3">
      <c r="A49" s="2"/>
      <c r="B49" s="3" t="s">
        <v>29</v>
      </c>
      <c r="C49" s="4">
        <v>1</v>
      </c>
      <c r="D49" s="4">
        <v>3.35</v>
      </c>
      <c r="E49" s="4">
        <f>1.55-0.65</f>
        <v>0.9</v>
      </c>
      <c r="F49" s="4"/>
      <c r="G49" s="5">
        <f t="shared" ref="G49" si="4">PRODUCT(C49:F49)</f>
        <v>3.0150000000000001</v>
      </c>
      <c r="H49" s="6"/>
      <c r="I49" s="7"/>
      <c r="J49" s="8"/>
      <c r="K49" s="5"/>
      <c r="L49" s="46"/>
    </row>
    <row r="50" spans="1:12" ht="15.6" x14ac:dyDescent="0.3">
      <c r="A50" s="2"/>
      <c r="B50" s="3" t="s">
        <v>45</v>
      </c>
      <c r="C50" s="4">
        <v>1</v>
      </c>
      <c r="D50" s="4">
        <f>3.35+1.55+1.55</f>
        <v>6.45</v>
      </c>
      <c r="E50" s="4"/>
      <c r="F50" s="4">
        <v>0.15</v>
      </c>
      <c r="G50" s="5">
        <f>PRODUCT(C50:F50)</f>
        <v>0.96750000000000003</v>
      </c>
      <c r="H50" s="6">
        <f>G49+G50</f>
        <v>3.9824999999999999</v>
      </c>
      <c r="I50" s="7" t="s">
        <v>26</v>
      </c>
      <c r="J50" s="8"/>
      <c r="K50" s="5">
        <f>J50*H50</f>
        <v>0</v>
      </c>
      <c r="L50" s="46"/>
    </row>
    <row r="51" spans="1:12" ht="30.6" x14ac:dyDescent="0.3">
      <c r="A51" s="2">
        <v>9</v>
      </c>
      <c r="B51" s="9" t="s">
        <v>30</v>
      </c>
      <c r="C51" s="4">
        <v>2</v>
      </c>
      <c r="D51" s="4"/>
      <c r="E51" s="4"/>
      <c r="F51" s="4"/>
      <c r="G51" s="5">
        <f t="shared" ref="G51:G58" si="5">PRODUCT(C51:F51)</f>
        <v>2</v>
      </c>
      <c r="H51" s="6">
        <f t="shared" ref="H51:H58" si="6">G51</f>
        <v>2</v>
      </c>
      <c r="I51" s="7" t="s">
        <v>31</v>
      </c>
      <c r="J51" s="8"/>
      <c r="K51" s="5">
        <f t="shared" ref="K51:K58" si="7">J51*H51</f>
        <v>0</v>
      </c>
      <c r="L51" s="21"/>
    </row>
    <row r="52" spans="1:12" ht="195.6" x14ac:dyDescent="0.3">
      <c r="A52" s="2">
        <v>10</v>
      </c>
      <c r="B52" s="3" t="s">
        <v>71</v>
      </c>
      <c r="C52" s="4">
        <v>1</v>
      </c>
      <c r="D52" s="4">
        <v>15</v>
      </c>
      <c r="E52" s="4"/>
      <c r="F52" s="4"/>
      <c r="G52" s="5">
        <f>D52</f>
        <v>15</v>
      </c>
      <c r="H52" s="6">
        <f t="shared" si="6"/>
        <v>15</v>
      </c>
      <c r="I52" s="7" t="s">
        <v>32</v>
      </c>
      <c r="J52" s="8"/>
      <c r="K52" s="5">
        <f t="shared" si="7"/>
        <v>0</v>
      </c>
      <c r="L52" s="5"/>
    </row>
    <row r="53" spans="1:12" ht="135.6" x14ac:dyDescent="0.3">
      <c r="A53" s="2">
        <v>11</v>
      </c>
      <c r="B53" s="3" t="s">
        <v>35</v>
      </c>
      <c r="C53" s="4">
        <v>1</v>
      </c>
      <c r="D53" s="4">
        <v>3</v>
      </c>
      <c r="E53" s="4"/>
      <c r="F53" s="4"/>
      <c r="G53" s="5">
        <f>PRODUCT(C53:F53)</f>
        <v>3</v>
      </c>
      <c r="H53" s="6">
        <f>G53</f>
        <v>3</v>
      </c>
      <c r="I53" s="7" t="s">
        <v>32</v>
      </c>
      <c r="J53" s="8"/>
      <c r="K53" s="5">
        <f>(H53*J53)</f>
        <v>0</v>
      </c>
      <c r="L53" s="5"/>
    </row>
    <row r="54" spans="1:12" ht="135.6" x14ac:dyDescent="0.3">
      <c r="A54" s="2">
        <v>12</v>
      </c>
      <c r="B54" s="3" t="s">
        <v>36</v>
      </c>
      <c r="C54" s="4">
        <v>1</v>
      </c>
      <c r="D54" s="4">
        <v>3</v>
      </c>
      <c r="E54" s="4"/>
      <c r="F54" s="4"/>
      <c r="G54" s="5">
        <f>PRODUCT(C54:F54)</f>
        <v>3</v>
      </c>
      <c r="H54" s="6">
        <f t="shared" ref="H54" si="8">G54</f>
        <v>3</v>
      </c>
      <c r="I54" s="7" t="s">
        <v>32</v>
      </c>
      <c r="J54" s="8"/>
      <c r="K54" s="5">
        <f>(H54*J54)</f>
        <v>0</v>
      </c>
      <c r="L54" s="5"/>
    </row>
    <row r="55" spans="1:12" ht="105.6" x14ac:dyDescent="0.3">
      <c r="A55" s="2">
        <v>13</v>
      </c>
      <c r="B55" s="3" t="s">
        <v>87</v>
      </c>
      <c r="C55" s="4">
        <v>5</v>
      </c>
      <c r="D55" s="4"/>
      <c r="E55" s="4"/>
      <c r="F55" s="4"/>
      <c r="G55" s="5">
        <f t="shared" si="5"/>
        <v>5</v>
      </c>
      <c r="H55" s="6">
        <f t="shared" si="6"/>
        <v>5</v>
      </c>
      <c r="I55" s="4" t="s">
        <v>33</v>
      </c>
      <c r="J55" s="8"/>
      <c r="K55" s="5">
        <f t="shared" si="7"/>
        <v>0</v>
      </c>
      <c r="L55" s="5"/>
    </row>
    <row r="56" spans="1:12" ht="120.6" x14ac:dyDescent="0.3">
      <c r="A56" s="2">
        <v>14</v>
      </c>
      <c r="B56" s="3" t="s">
        <v>73</v>
      </c>
      <c r="C56" s="4">
        <v>6</v>
      </c>
      <c r="D56" s="4"/>
      <c r="E56" s="4"/>
      <c r="F56" s="4"/>
      <c r="G56" s="5">
        <f t="shared" si="5"/>
        <v>6</v>
      </c>
      <c r="H56" s="6">
        <f t="shared" si="6"/>
        <v>6</v>
      </c>
      <c r="I56" s="4" t="s">
        <v>33</v>
      </c>
      <c r="J56" s="8"/>
      <c r="K56" s="5">
        <f t="shared" si="7"/>
        <v>0</v>
      </c>
      <c r="L56" s="5"/>
    </row>
    <row r="57" spans="1:12" ht="210.6" x14ac:dyDescent="0.3">
      <c r="A57" s="2">
        <v>15</v>
      </c>
      <c r="B57" s="3" t="s">
        <v>34</v>
      </c>
      <c r="C57" s="4">
        <v>2</v>
      </c>
      <c r="D57" s="4"/>
      <c r="E57" s="4"/>
      <c r="F57" s="4"/>
      <c r="G57" s="5">
        <f t="shared" si="5"/>
        <v>2</v>
      </c>
      <c r="H57" s="6">
        <f t="shared" si="6"/>
        <v>2</v>
      </c>
      <c r="I57" s="4" t="s">
        <v>33</v>
      </c>
      <c r="J57" s="8"/>
      <c r="K57" s="5">
        <f t="shared" si="7"/>
        <v>0</v>
      </c>
      <c r="L57" s="5"/>
    </row>
    <row r="58" spans="1:12" ht="240.6" x14ac:dyDescent="0.3">
      <c r="A58" s="2">
        <v>16</v>
      </c>
      <c r="B58" s="3" t="s">
        <v>74</v>
      </c>
      <c r="C58" s="4">
        <v>1</v>
      </c>
      <c r="D58" s="4">
        <v>3</v>
      </c>
      <c r="E58" s="4"/>
      <c r="F58" s="4"/>
      <c r="G58" s="5">
        <f t="shared" si="5"/>
        <v>3</v>
      </c>
      <c r="H58" s="6">
        <f t="shared" si="6"/>
        <v>3</v>
      </c>
      <c r="I58" s="7" t="s">
        <v>32</v>
      </c>
      <c r="J58" s="8"/>
      <c r="K58" s="5">
        <f t="shared" si="7"/>
        <v>0</v>
      </c>
      <c r="L58" s="5"/>
    </row>
    <row r="59" spans="1:12" ht="255.6" x14ac:dyDescent="0.3">
      <c r="A59" s="2">
        <v>17</v>
      </c>
      <c r="B59" s="9" t="s">
        <v>75</v>
      </c>
      <c r="C59" s="4">
        <v>1</v>
      </c>
      <c r="D59" s="4"/>
      <c r="E59" s="4"/>
      <c r="F59" s="4"/>
      <c r="G59" s="5">
        <v>1</v>
      </c>
      <c r="H59" s="6">
        <v>1</v>
      </c>
      <c r="I59" s="7" t="s">
        <v>31</v>
      </c>
      <c r="J59" s="8"/>
      <c r="K59" s="5">
        <f>J59*H59</f>
        <v>0</v>
      </c>
      <c r="L59" s="5"/>
    </row>
    <row r="60" spans="1:12" ht="210.6" x14ac:dyDescent="0.3">
      <c r="A60" s="2">
        <v>18</v>
      </c>
      <c r="B60" s="9" t="s">
        <v>37</v>
      </c>
      <c r="C60" s="4">
        <v>1</v>
      </c>
      <c r="D60" s="4"/>
      <c r="E60" s="4"/>
      <c r="F60" s="4"/>
      <c r="G60" s="5">
        <v>500</v>
      </c>
      <c r="H60" s="6">
        <f>PRODUCT(C60:G60)</f>
        <v>500</v>
      </c>
      <c r="I60" s="7" t="s">
        <v>38</v>
      </c>
      <c r="J60" s="4"/>
      <c r="K60" s="5">
        <f>H60*J60</f>
        <v>0</v>
      </c>
      <c r="L60" s="5"/>
    </row>
    <row r="61" spans="1:12" ht="15.6" x14ac:dyDescent="0.3">
      <c r="A61" s="10"/>
      <c r="B61" s="11"/>
      <c r="C61" s="12"/>
      <c r="D61" s="12"/>
      <c r="E61" s="12"/>
      <c r="F61" s="12"/>
      <c r="G61" s="12"/>
      <c r="H61" s="47" t="s">
        <v>0</v>
      </c>
      <c r="I61" s="47"/>
      <c r="J61" s="47"/>
      <c r="K61" s="16">
        <f>SUM(K21:K60)</f>
        <v>0</v>
      </c>
    </row>
    <row r="62" spans="1:12" ht="15.6" x14ac:dyDescent="0.3">
      <c r="A62" s="13"/>
      <c r="B62" s="13"/>
      <c r="C62" s="13"/>
      <c r="D62" s="13"/>
      <c r="E62" s="13"/>
      <c r="F62" s="13"/>
      <c r="G62" s="13"/>
      <c r="H62" s="48" t="s">
        <v>43</v>
      </c>
      <c r="I62" s="48"/>
      <c r="J62" s="48"/>
      <c r="K62" s="17">
        <f>K61*0.18</f>
        <v>0</v>
      </c>
    </row>
    <row r="63" spans="1:12" ht="15.6" x14ac:dyDescent="0.3">
      <c r="A63" s="13"/>
      <c r="B63" s="13"/>
      <c r="C63" s="13"/>
      <c r="D63" s="13"/>
      <c r="E63" s="13"/>
      <c r="F63" s="13"/>
      <c r="G63" s="13"/>
      <c r="H63" s="49" t="s">
        <v>68</v>
      </c>
      <c r="I63" s="50"/>
      <c r="J63" s="51"/>
      <c r="K63" s="17"/>
    </row>
    <row r="64" spans="1:12" ht="15.6" x14ac:dyDescent="0.3">
      <c r="A64" s="13"/>
      <c r="B64" s="13"/>
      <c r="C64" s="13"/>
      <c r="D64" s="13"/>
      <c r="E64" s="13"/>
      <c r="F64" s="13"/>
      <c r="G64" s="13"/>
      <c r="H64" s="48" t="s">
        <v>44</v>
      </c>
      <c r="I64" s="48"/>
      <c r="J64" s="48"/>
      <c r="K64" s="17">
        <f>SUM(K61:K63)</f>
        <v>0</v>
      </c>
    </row>
    <row r="67" spans="1:12" ht="17.399999999999999" x14ac:dyDescent="0.3">
      <c r="A67" s="44" t="s">
        <v>107</v>
      </c>
      <c r="B67" s="44"/>
      <c r="C67" s="44"/>
      <c r="D67" s="44"/>
      <c r="E67" s="44"/>
      <c r="F67" s="44"/>
      <c r="G67" s="44"/>
      <c r="H67" s="44"/>
      <c r="I67" s="44"/>
      <c r="J67" s="44"/>
      <c r="K67" s="44"/>
      <c r="L67" s="44"/>
    </row>
    <row r="68" spans="1:12" ht="46.8" x14ac:dyDescent="0.3">
      <c r="A68" s="1" t="s">
        <v>1</v>
      </c>
      <c r="B68" s="1" t="s">
        <v>2</v>
      </c>
      <c r="C68" s="1" t="s">
        <v>3</v>
      </c>
      <c r="D68" s="1" t="s">
        <v>4</v>
      </c>
      <c r="E68" s="1" t="s">
        <v>5</v>
      </c>
      <c r="F68" s="1" t="s">
        <v>6</v>
      </c>
      <c r="G68" s="1" t="s">
        <v>7</v>
      </c>
      <c r="H68" s="1" t="s">
        <v>8</v>
      </c>
      <c r="I68" s="1" t="s">
        <v>9</v>
      </c>
      <c r="J68" s="1" t="s">
        <v>10</v>
      </c>
      <c r="K68" s="1" t="s">
        <v>11</v>
      </c>
      <c r="L68" s="1" t="s">
        <v>69</v>
      </c>
    </row>
    <row r="69" spans="1:12" ht="285" x14ac:dyDescent="0.3">
      <c r="A69" s="52">
        <v>1</v>
      </c>
      <c r="B69" s="27" t="s">
        <v>12</v>
      </c>
      <c r="C69" s="3"/>
      <c r="D69" s="4"/>
      <c r="E69" s="4"/>
      <c r="F69" s="4"/>
      <c r="G69" s="4"/>
      <c r="H69" s="5"/>
      <c r="I69" s="6"/>
      <c r="J69" s="7"/>
      <c r="K69" s="28"/>
      <c r="L69" s="37"/>
    </row>
    <row r="70" spans="1:12" ht="15.6" x14ac:dyDescent="0.3">
      <c r="A70" s="53"/>
      <c r="B70" s="27" t="s">
        <v>13</v>
      </c>
      <c r="C70" s="3">
        <v>1</v>
      </c>
      <c r="D70" s="4">
        <f>4.5+0.3+0.3</f>
        <v>5.0999999999999996</v>
      </c>
      <c r="E70" s="4">
        <f>2+0.3</f>
        <v>2.2999999999999998</v>
      </c>
      <c r="F70" s="4">
        <v>0.6</v>
      </c>
      <c r="G70" s="4">
        <f>PRODUCT(C70:F70)</f>
        <v>7.0379999999999994</v>
      </c>
      <c r="H70" s="5">
        <f>SUM(G70:G70)</f>
        <v>7.0379999999999994</v>
      </c>
      <c r="I70" s="6" t="s">
        <v>14</v>
      </c>
      <c r="J70" s="7"/>
      <c r="K70" s="28">
        <f>(H70*J70)</f>
        <v>0</v>
      </c>
      <c r="L70" s="38"/>
    </row>
    <row r="71" spans="1:12" ht="375.6" x14ac:dyDescent="0.3">
      <c r="A71" s="52">
        <v>2</v>
      </c>
      <c r="B71" s="3" t="s">
        <v>15</v>
      </c>
      <c r="C71" s="4"/>
      <c r="D71" s="4"/>
      <c r="E71" s="4"/>
      <c r="F71" s="4"/>
      <c r="G71" s="5"/>
      <c r="H71" s="6"/>
      <c r="I71" s="7"/>
      <c r="J71" s="4"/>
      <c r="K71" s="5"/>
      <c r="L71" s="37"/>
    </row>
    <row r="72" spans="1:12" ht="15.6" x14ac:dyDescent="0.3">
      <c r="A72" s="54"/>
      <c r="B72" s="3" t="s">
        <v>116</v>
      </c>
      <c r="C72" s="4">
        <v>1</v>
      </c>
      <c r="D72" s="4">
        <f>4.8+4.8+2+2+1.7</f>
        <v>15.299999999999999</v>
      </c>
      <c r="E72" s="4">
        <v>0.45</v>
      </c>
      <c r="F72" s="4">
        <v>0.1</v>
      </c>
      <c r="G72" s="5">
        <f>C72*D72*E72*F72</f>
        <v>0.6885</v>
      </c>
      <c r="H72" s="6"/>
      <c r="I72" s="7"/>
      <c r="J72" s="4"/>
      <c r="K72" s="5"/>
      <c r="L72" s="45"/>
    </row>
    <row r="73" spans="1:12" ht="15.6" x14ac:dyDescent="0.3">
      <c r="A73" s="53"/>
      <c r="B73" s="3" t="s">
        <v>115</v>
      </c>
      <c r="C73" s="4">
        <v>1</v>
      </c>
      <c r="D73" s="4">
        <v>4.5</v>
      </c>
      <c r="E73" s="4">
        <v>1.7</v>
      </c>
      <c r="F73" s="4">
        <v>0.1</v>
      </c>
      <c r="G73" s="5">
        <f>C73*D73*E73*F73</f>
        <v>0.76500000000000001</v>
      </c>
      <c r="H73" s="6">
        <f>G72+G73</f>
        <v>1.4535</v>
      </c>
      <c r="I73" s="7" t="s">
        <v>52</v>
      </c>
      <c r="J73" s="4"/>
      <c r="K73" s="5">
        <f>H73*J73</f>
        <v>0</v>
      </c>
      <c r="L73" s="38"/>
    </row>
    <row r="74" spans="1:12" ht="210.6" x14ac:dyDescent="0.3">
      <c r="A74" s="52">
        <v>3</v>
      </c>
      <c r="B74" s="3" t="s">
        <v>17</v>
      </c>
      <c r="C74" s="4"/>
      <c r="D74" s="4"/>
      <c r="E74" s="4"/>
      <c r="F74" s="4"/>
      <c r="G74" s="5"/>
      <c r="H74" s="6"/>
      <c r="I74" s="7"/>
      <c r="J74" s="8"/>
      <c r="K74" s="5"/>
      <c r="L74" s="37"/>
    </row>
    <row r="75" spans="1:12" ht="15.6" x14ac:dyDescent="0.3">
      <c r="A75" s="54"/>
      <c r="B75" s="3" t="s">
        <v>56</v>
      </c>
      <c r="C75" s="4">
        <v>1</v>
      </c>
      <c r="D75" s="4">
        <v>1.7</v>
      </c>
      <c r="E75" s="4">
        <v>0.15</v>
      </c>
      <c r="F75" s="4">
        <v>0.85</v>
      </c>
      <c r="G75" s="5">
        <f>PRODUCT(C75:F75)</f>
        <v>0.21675</v>
      </c>
      <c r="H75" s="6"/>
      <c r="I75" s="7"/>
      <c r="J75" s="8"/>
      <c r="K75" s="5"/>
      <c r="L75" s="45"/>
    </row>
    <row r="76" spans="1:12" ht="15.6" x14ac:dyDescent="0.3">
      <c r="A76" s="54"/>
      <c r="B76" s="3" t="s">
        <v>97</v>
      </c>
      <c r="C76" s="4">
        <v>2</v>
      </c>
      <c r="D76" s="4">
        <f>4.5+0.3</f>
        <v>4.8</v>
      </c>
      <c r="E76" s="4">
        <v>0.15</v>
      </c>
      <c r="F76" s="4">
        <v>0.85</v>
      </c>
      <c r="G76" s="5">
        <f>PRODUCT(C76:F76)</f>
        <v>1.224</v>
      </c>
      <c r="H76" s="6"/>
      <c r="I76" s="7"/>
      <c r="J76" s="8"/>
      <c r="K76" s="5"/>
      <c r="L76" s="45"/>
    </row>
    <row r="77" spans="1:12" ht="15.6" x14ac:dyDescent="0.3">
      <c r="A77" s="53"/>
      <c r="B77" s="3"/>
      <c r="C77" s="4">
        <v>2</v>
      </c>
      <c r="D77" s="4">
        <v>2</v>
      </c>
      <c r="E77" s="4">
        <v>0.15</v>
      </c>
      <c r="F77" s="4">
        <v>0.85</v>
      </c>
      <c r="G77" s="5">
        <f>PRODUCT(C77:F77)</f>
        <v>0.51</v>
      </c>
      <c r="H77" s="6">
        <f>G76+G77+G75</f>
        <v>1.95075</v>
      </c>
      <c r="I77" s="7" t="s">
        <v>14</v>
      </c>
      <c r="J77" s="8"/>
      <c r="K77" s="5">
        <f>(H77*J77)</f>
        <v>0</v>
      </c>
      <c r="L77" s="38"/>
    </row>
    <row r="78" spans="1:12" ht="135.6" x14ac:dyDescent="0.3">
      <c r="A78" s="52">
        <v>4</v>
      </c>
      <c r="B78" s="3" t="s">
        <v>19</v>
      </c>
      <c r="C78" s="4"/>
      <c r="D78" s="4"/>
      <c r="E78" s="4"/>
      <c r="F78" s="4"/>
      <c r="G78" s="5"/>
      <c r="H78" s="6"/>
      <c r="I78" s="7"/>
      <c r="J78" s="8"/>
      <c r="K78" s="5"/>
      <c r="L78" s="37"/>
    </row>
    <row r="79" spans="1:12" ht="15.6" x14ac:dyDescent="0.3">
      <c r="A79" s="53"/>
      <c r="B79" s="3" t="s">
        <v>29</v>
      </c>
      <c r="C79" s="4">
        <v>1</v>
      </c>
      <c r="D79" s="4">
        <f>4.5</f>
        <v>4.5</v>
      </c>
      <c r="E79" s="4">
        <v>1.7</v>
      </c>
      <c r="F79" s="4">
        <v>0.85</v>
      </c>
      <c r="G79" s="5">
        <f>PRODUCT(C79:F79)</f>
        <v>6.5024999999999995</v>
      </c>
      <c r="H79" s="6">
        <f>G79</f>
        <v>6.5024999999999995</v>
      </c>
      <c r="I79" s="7" t="s">
        <v>14</v>
      </c>
      <c r="J79" s="8"/>
      <c r="K79" s="5">
        <f t="shared" ref="K79" si="9">(H79*J79)</f>
        <v>0</v>
      </c>
      <c r="L79" s="38"/>
    </row>
    <row r="80" spans="1:12" ht="150.6" x14ac:dyDescent="0.3">
      <c r="A80" s="52">
        <v>5</v>
      </c>
      <c r="B80" s="3" t="s">
        <v>70</v>
      </c>
      <c r="C80" s="4"/>
      <c r="D80" s="4"/>
      <c r="E80" s="4"/>
      <c r="F80" s="4"/>
      <c r="G80" s="5"/>
      <c r="H80" s="6"/>
      <c r="I80" s="7"/>
      <c r="J80" s="8"/>
      <c r="K80" s="5"/>
      <c r="L80" s="37"/>
    </row>
    <row r="81" spans="1:12" ht="15.6" x14ac:dyDescent="0.3">
      <c r="A81" s="54"/>
      <c r="B81" s="3" t="s">
        <v>103</v>
      </c>
      <c r="C81" s="4">
        <v>1</v>
      </c>
      <c r="D81" s="4">
        <f>0.9+0.15</f>
        <v>1.05</v>
      </c>
      <c r="E81" s="4">
        <v>0.25</v>
      </c>
      <c r="F81" s="4">
        <v>0.15</v>
      </c>
      <c r="G81" s="5">
        <f t="shared" ref="G81:G86" si="10">PRODUCT(C81:F81)</f>
        <v>3.9375E-2</v>
      </c>
      <c r="H81" s="6"/>
      <c r="I81" s="7"/>
      <c r="J81" s="8"/>
      <c r="K81" s="5"/>
      <c r="L81" s="45"/>
    </row>
    <row r="82" spans="1:12" ht="15.6" x14ac:dyDescent="0.3">
      <c r="A82" s="54"/>
      <c r="B82" s="3" t="s">
        <v>104</v>
      </c>
      <c r="C82" s="4">
        <v>1</v>
      </c>
      <c r="D82" s="4">
        <v>1.05</v>
      </c>
      <c r="E82" s="4">
        <v>0.25</v>
      </c>
      <c r="F82" s="4">
        <v>0.3</v>
      </c>
      <c r="G82" s="5">
        <f t="shared" si="10"/>
        <v>7.8750000000000001E-2</v>
      </c>
      <c r="H82" s="6"/>
      <c r="I82" s="7"/>
      <c r="J82" s="8"/>
      <c r="K82" s="5"/>
      <c r="L82" s="45"/>
    </row>
    <row r="83" spans="1:12" ht="15.6" x14ac:dyDescent="0.3">
      <c r="A83" s="54"/>
      <c r="B83" s="3" t="s">
        <v>105</v>
      </c>
      <c r="C83" s="4">
        <v>1</v>
      </c>
      <c r="D83" s="4">
        <v>1.05</v>
      </c>
      <c r="E83" s="4">
        <v>0.25</v>
      </c>
      <c r="F83" s="4">
        <v>0.45</v>
      </c>
      <c r="G83" s="5">
        <f t="shared" si="10"/>
        <v>0.11812500000000001</v>
      </c>
      <c r="H83" s="6"/>
      <c r="I83" s="7"/>
      <c r="J83" s="8"/>
      <c r="K83" s="5"/>
      <c r="L83" s="45"/>
    </row>
    <row r="84" spans="1:12" ht="15.6" x14ac:dyDescent="0.3">
      <c r="A84" s="54"/>
      <c r="B84" s="3" t="s">
        <v>97</v>
      </c>
      <c r="C84" s="4">
        <v>2</v>
      </c>
      <c r="D84" s="4">
        <v>4.8</v>
      </c>
      <c r="E84" s="4">
        <v>0.15</v>
      </c>
      <c r="F84" s="4">
        <v>2.5</v>
      </c>
      <c r="G84" s="5">
        <f t="shared" si="10"/>
        <v>3.5999999999999996</v>
      </c>
      <c r="H84" s="6"/>
      <c r="I84" s="7"/>
      <c r="J84" s="8"/>
      <c r="K84" s="5"/>
      <c r="L84" s="45"/>
    </row>
    <row r="85" spans="1:12" ht="15.6" x14ac:dyDescent="0.3">
      <c r="A85" s="54"/>
      <c r="B85" s="3"/>
      <c r="C85" s="4">
        <v>2</v>
      </c>
      <c r="D85" s="4">
        <v>2</v>
      </c>
      <c r="E85" s="4">
        <v>0.15</v>
      </c>
      <c r="F85" s="4">
        <v>2.5</v>
      </c>
      <c r="G85" s="5">
        <f t="shared" si="10"/>
        <v>1.5</v>
      </c>
      <c r="H85" s="6"/>
      <c r="I85" s="7"/>
      <c r="J85" s="8"/>
      <c r="K85" s="5"/>
      <c r="L85" s="45"/>
    </row>
    <row r="86" spans="1:12" ht="15.6" x14ac:dyDescent="0.3">
      <c r="A86" s="54"/>
      <c r="B86" s="3" t="s">
        <v>98</v>
      </c>
      <c r="C86" s="4">
        <v>1</v>
      </c>
      <c r="D86" s="4">
        <v>1.7</v>
      </c>
      <c r="E86" s="4">
        <v>0.15</v>
      </c>
      <c r="F86" s="4">
        <v>2.5</v>
      </c>
      <c r="G86" s="5">
        <f t="shared" si="10"/>
        <v>0.63749999999999996</v>
      </c>
      <c r="H86" s="6"/>
      <c r="I86" s="7"/>
      <c r="J86" s="8"/>
      <c r="K86" s="5"/>
      <c r="L86" s="45"/>
    </row>
    <row r="87" spans="1:12" ht="15.6" x14ac:dyDescent="0.3">
      <c r="A87" s="54"/>
      <c r="B87" s="3"/>
      <c r="C87" s="4"/>
      <c r="D87" s="4"/>
      <c r="E87" s="4"/>
      <c r="F87" s="4"/>
      <c r="G87" s="5">
        <f>SUM(G81:G86)</f>
        <v>5.9737499999999999</v>
      </c>
      <c r="H87" s="6"/>
      <c r="I87" s="7"/>
      <c r="J87" s="8"/>
      <c r="K87" s="5"/>
      <c r="L87" s="45"/>
    </row>
    <row r="88" spans="1:12" ht="15.6" x14ac:dyDescent="0.3">
      <c r="A88" s="54"/>
      <c r="B88" s="3" t="s">
        <v>83</v>
      </c>
      <c r="C88" s="4"/>
      <c r="D88" s="4"/>
      <c r="E88" s="4"/>
      <c r="F88" s="4"/>
      <c r="G88" s="5"/>
      <c r="H88" s="6"/>
      <c r="I88" s="7"/>
      <c r="J88" s="8"/>
      <c r="K88" s="5"/>
      <c r="L88" s="45"/>
    </row>
    <row r="89" spans="1:12" ht="15.6" x14ac:dyDescent="0.3">
      <c r="A89" s="54"/>
      <c r="B89" s="3" t="s">
        <v>91</v>
      </c>
      <c r="C89" s="4">
        <v>1</v>
      </c>
      <c r="D89" s="4">
        <v>0.9</v>
      </c>
      <c r="E89" s="4">
        <v>0.15</v>
      </c>
      <c r="F89" s="4">
        <v>2.1</v>
      </c>
      <c r="G89" s="5">
        <f>PRODUCT(C89:F89)</f>
        <v>0.28350000000000003</v>
      </c>
      <c r="H89" s="6"/>
      <c r="I89" s="7"/>
      <c r="J89" s="8"/>
      <c r="K89" s="5"/>
      <c r="L89" s="45"/>
    </row>
    <row r="90" spans="1:12" ht="15.6" x14ac:dyDescent="0.3">
      <c r="A90" s="54"/>
      <c r="B90" s="3" t="s">
        <v>92</v>
      </c>
      <c r="C90" s="4">
        <v>1</v>
      </c>
      <c r="D90" s="4">
        <v>0.75</v>
      </c>
      <c r="E90" s="4">
        <v>0.15</v>
      </c>
      <c r="F90" s="4">
        <v>2.1</v>
      </c>
      <c r="G90" s="5">
        <f>PRODUCT(C90:F90)</f>
        <v>0.23624999999999999</v>
      </c>
      <c r="H90" s="6"/>
      <c r="I90" s="7"/>
      <c r="J90" s="8"/>
      <c r="K90" s="5"/>
      <c r="L90" s="45"/>
    </row>
    <row r="91" spans="1:12" ht="15.6" x14ac:dyDescent="0.3">
      <c r="A91" s="54"/>
      <c r="B91" s="3" t="s">
        <v>99</v>
      </c>
      <c r="C91" s="2">
        <v>2</v>
      </c>
      <c r="D91" s="4">
        <v>0.45</v>
      </c>
      <c r="E91" s="4">
        <v>0.15</v>
      </c>
      <c r="F91" s="4">
        <v>0.45</v>
      </c>
      <c r="G91" s="5">
        <f>PRODUCT(C91:F91)</f>
        <v>6.0750000000000005E-2</v>
      </c>
      <c r="H91" s="6"/>
      <c r="I91" s="7"/>
      <c r="J91" s="4"/>
      <c r="K91" s="5"/>
      <c r="L91" s="45"/>
    </row>
    <row r="92" spans="1:12" ht="15.6" x14ac:dyDescent="0.3">
      <c r="A92" s="54"/>
      <c r="B92" s="3"/>
      <c r="C92" s="3"/>
      <c r="D92" s="4"/>
      <c r="E92" s="4"/>
      <c r="F92" s="4"/>
      <c r="G92" s="5">
        <f>SUM(G89:G91)</f>
        <v>0.58050000000000002</v>
      </c>
      <c r="H92" s="6">
        <f>G87-G92</f>
        <v>5.3932500000000001</v>
      </c>
      <c r="I92" s="7" t="s">
        <v>14</v>
      </c>
      <c r="J92" s="8"/>
      <c r="K92" s="5">
        <f>H92*J92</f>
        <v>0</v>
      </c>
      <c r="L92" s="45"/>
    </row>
    <row r="93" spans="1:12" ht="210.6" x14ac:dyDescent="0.3">
      <c r="A93" s="52">
        <v>6</v>
      </c>
      <c r="B93" s="3" t="s">
        <v>23</v>
      </c>
      <c r="C93" s="4"/>
      <c r="D93" s="4"/>
      <c r="E93" s="4"/>
      <c r="F93" s="4"/>
      <c r="G93" s="5"/>
      <c r="H93" s="6"/>
      <c r="I93" s="7"/>
      <c r="J93" s="8"/>
      <c r="K93" s="5"/>
      <c r="L93" s="37"/>
    </row>
    <row r="94" spans="1:12" ht="15.6" x14ac:dyDescent="0.3">
      <c r="A94" s="54"/>
      <c r="B94" s="3" t="s">
        <v>97</v>
      </c>
      <c r="C94" s="4">
        <v>2</v>
      </c>
      <c r="D94" s="4">
        <f>4.8</f>
        <v>4.8</v>
      </c>
      <c r="E94" s="4"/>
      <c r="F94" s="4">
        <v>2.5</v>
      </c>
      <c r="G94" s="5">
        <f>PRODUCT(C94:F94)</f>
        <v>24</v>
      </c>
      <c r="H94" s="6"/>
      <c r="I94" s="7"/>
      <c r="J94" s="8"/>
      <c r="K94" s="5"/>
      <c r="L94" s="45"/>
    </row>
    <row r="95" spans="1:12" ht="15.6" x14ac:dyDescent="0.3">
      <c r="A95" s="54"/>
      <c r="B95" s="3"/>
      <c r="C95" s="4">
        <v>2</v>
      </c>
      <c r="D95" s="4">
        <v>2</v>
      </c>
      <c r="E95" s="4"/>
      <c r="F95" s="4">
        <v>2.5</v>
      </c>
      <c r="G95" s="5">
        <f>PRODUCT(C95:F95)</f>
        <v>10</v>
      </c>
      <c r="H95" s="6"/>
      <c r="I95" s="7"/>
      <c r="J95" s="8"/>
      <c r="K95" s="5"/>
      <c r="L95" s="45"/>
    </row>
    <row r="96" spans="1:12" ht="15.6" x14ac:dyDescent="0.3">
      <c r="A96" s="54"/>
      <c r="B96" s="3"/>
      <c r="C96" s="4"/>
      <c r="D96" s="4"/>
      <c r="E96" s="4"/>
      <c r="F96" s="4"/>
      <c r="G96" s="5">
        <f>SUM(G94:G95)</f>
        <v>34</v>
      </c>
      <c r="H96" s="6"/>
      <c r="I96" s="7"/>
      <c r="J96" s="8"/>
      <c r="K96" s="5"/>
      <c r="L96" s="45"/>
    </row>
    <row r="97" spans="1:12" ht="15.6" x14ac:dyDescent="0.3">
      <c r="A97" s="54"/>
      <c r="B97" s="3" t="s">
        <v>83</v>
      </c>
      <c r="C97" s="4"/>
      <c r="D97" s="4"/>
      <c r="E97" s="4"/>
      <c r="F97" s="4"/>
      <c r="G97" s="5"/>
      <c r="H97" s="6"/>
      <c r="I97" s="7"/>
      <c r="J97" s="8"/>
      <c r="K97" s="5"/>
      <c r="L97" s="45"/>
    </row>
    <row r="98" spans="1:12" ht="15.6" x14ac:dyDescent="0.3">
      <c r="A98" s="54"/>
      <c r="B98" s="3" t="s">
        <v>91</v>
      </c>
      <c r="C98" s="4">
        <v>1</v>
      </c>
      <c r="D98" s="4">
        <v>0.9</v>
      </c>
      <c r="E98" s="4"/>
      <c r="F98" s="4">
        <v>2.1</v>
      </c>
      <c r="G98" s="5">
        <f>PRODUCT(C98:F98)</f>
        <v>1.8900000000000001</v>
      </c>
      <c r="H98" s="6"/>
      <c r="I98" s="7"/>
      <c r="J98" s="8"/>
      <c r="K98" s="5"/>
      <c r="L98" s="45"/>
    </row>
    <row r="99" spans="1:12" ht="15.6" x14ac:dyDescent="0.3">
      <c r="A99" s="54"/>
      <c r="B99" s="3" t="s">
        <v>92</v>
      </c>
      <c r="C99" s="4">
        <v>1</v>
      </c>
      <c r="D99" s="4">
        <v>0.75</v>
      </c>
      <c r="E99" s="4"/>
      <c r="F99" s="4">
        <v>2.1</v>
      </c>
      <c r="G99" s="5">
        <f>PRODUCT(C99:F99)</f>
        <v>1.5750000000000002</v>
      </c>
      <c r="H99" s="6"/>
      <c r="I99" s="7"/>
      <c r="J99" s="8"/>
      <c r="K99" s="5"/>
      <c r="L99" s="45"/>
    </row>
    <row r="100" spans="1:12" ht="15.6" x14ac:dyDescent="0.3">
      <c r="A100" s="54"/>
      <c r="B100" s="3" t="s">
        <v>99</v>
      </c>
      <c r="C100" s="2">
        <v>2</v>
      </c>
      <c r="D100" s="4">
        <v>0.45</v>
      </c>
      <c r="E100" s="4"/>
      <c r="F100" s="4">
        <v>0.45</v>
      </c>
      <c r="G100" s="5">
        <f>PRODUCT(C100:F100)</f>
        <v>0.40500000000000003</v>
      </c>
      <c r="H100" s="6"/>
      <c r="I100" s="7"/>
      <c r="J100" s="8"/>
      <c r="K100" s="5"/>
      <c r="L100" s="45"/>
    </row>
    <row r="101" spans="1:12" ht="15.6" x14ac:dyDescent="0.3">
      <c r="A101" s="54"/>
      <c r="B101" s="29"/>
      <c r="C101" s="29"/>
      <c r="D101" s="30"/>
      <c r="E101" s="30"/>
      <c r="F101" s="30"/>
      <c r="G101" s="25">
        <f>SUM(G98:G100)</f>
        <v>3.87</v>
      </c>
      <c r="H101" s="31">
        <f>G96-G101</f>
        <v>30.13</v>
      </c>
      <c r="I101" s="32" t="s">
        <v>26</v>
      </c>
      <c r="J101" s="33"/>
      <c r="K101" s="25">
        <f>H101*J101</f>
        <v>0</v>
      </c>
      <c r="L101" s="45"/>
    </row>
    <row r="102" spans="1:12" ht="150.6" x14ac:dyDescent="0.3">
      <c r="A102" s="52">
        <v>7</v>
      </c>
      <c r="B102" s="3" t="s">
        <v>100</v>
      </c>
      <c r="C102" s="3"/>
      <c r="D102" s="4"/>
      <c r="E102" s="4"/>
      <c r="F102" s="4"/>
      <c r="G102" s="5"/>
      <c r="H102" s="6"/>
      <c r="I102" s="7"/>
      <c r="J102" s="8"/>
      <c r="K102" s="5"/>
      <c r="L102" s="46"/>
    </row>
    <row r="103" spans="1:12" ht="15.6" x14ac:dyDescent="0.3">
      <c r="A103" s="54"/>
      <c r="B103" s="3" t="s">
        <v>101</v>
      </c>
      <c r="C103" s="3">
        <v>2</v>
      </c>
      <c r="D103" s="4">
        <v>4.5</v>
      </c>
      <c r="E103" s="4"/>
      <c r="F103" s="4">
        <v>2.5</v>
      </c>
      <c r="G103" s="5">
        <f>PRODUCT(C103:F103)</f>
        <v>22.5</v>
      </c>
      <c r="H103" s="6"/>
      <c r="I103" s="7"/>
      <c r="J103" s="8"/>
      <c r="K103" s="5"/>
      <c r="L103" s="46"/>
    </row>
    <row r="104" spans="1:12" ht="15.6" x14ac:dyDescent="0.3">
      <c r="A104" s="54"/>
      <c r="B104" s="3"/>
      <c r="C104" s="3">
        <v>4</v>
      </c>
      <c r="D104" s="4">
        <v>1.7</v>
      </c>
      <c r="E104" s="4"/>
      <c r="F104" s="4">
        <v>2.5</v>
      </c>
      <c r="G104" s="5">
        <f>PRODUCT(C104:F104)</f>
        <v>17</v>
      </c>
      <c r="H104" s="6"/>
      <c r="I104" s="7"/>
      <c r="J104" s="8"/>
      <c r="K104" s="5"/>
      <c r="L104" s="46"/>
    </row>
    <row r="105" spans="1:12" ht="15.6" x14ac:dyDescent="0.3">
      <c r="A105" s="54"/>
      <c r="B105" s="3"/>
      <c r="C105" s="3"/>
      <c r="D105" s="4"/>
      <c r="E105" s="4"/>
      <c r="F105" s="4"/>
      <c r="G105" s="5">
        <f>SUM(G103:G104)</f>
        <v>39.5</v>
      </c>
      <c r="H105" s="6"/>
      <c r="I105" s="7"/>
      <c r="J105" s="8"/>
      <c r="K105" s="5"/>
      <c r="L105" s="46"/>
    </row>
    <row r="106" spans="1:12" ht="15.6" x14ac:dyDescent="0.3">
      <c r="A106" s="54"/>
      <c r="B106" s="3" t="s">
        <v>83</v>
      </c>
      <c r="C106" s="3"/>
      <c r="D106" s="4"/>
      <c r="E106" s="4"/>
      <c r="F106" s="4"/>
      <c r="G106" s="5"/>
      <c r="H106" s="6"/>
      <c r="I106" s="7"/>
      <c r="J106" s="8"/>
      <c r="K106" s="5"/>
      <c r="L106" s="46"/>
    </row>
    <row r="107" spans="1:12" ht="15.6" x14ac:dyDescent="0.3">
      <c r="A107" s="54"/>
      <c r="B107" s="3" t="s">
        <v>91</v>
      </c>
      <c r="C107" s="3">
        <v>1</v>
      </c>
      <c r="D107" s="4">
        <v>0.9</v>
      </c>
      <c r="E107" s="4"/>
      <c r="F107" s="4">
        <v>2.1</v>
      </c>
      <c r="G107" s="5">
        <f>PRODUCT(C107:F107)</f>
        <v>1.8900000000000001</v>
      </c>
      <c r="H107" s="6"/>
      <c r="I107" s="7"/>
      <c r="J107" s="8"/>
      <c r="K107" s="5"/>
      <c r="L107" s="46"/>
    </row>
    <row r="108" spans="1:12" ht="15.6" x14ac:dyDescent="0.3">
      <c r="A108" s="54"/>
      <c r="B108" s="3" t="s">
        <v>92</v>
      </c>
      <c r="C108" s="3">
        <v>2</v>
      </c>
      <c r="D108" s="4">
        <v>0.75</v>
      </c>
      <c r="E108" s="4"/>
      <c r="F108" s="4">
        <v>2.1</v>
      </c>
      <c r="G108" s="5">
        <f>PRODUCT(C108:F108)</f>
        <v>3.1500000000000004</v>
      </c>
      <c r="H108" s="6"/>
      <c r="I108" s="7"/>
      <c r="J108" s="8"/>
      <c r="K108" s="5"/>
      <c r="L108" s="46"/>
    </row>
    <row r="109" spans="1:12" ht="15.6" x14ac:dyDescent="0.3">
      <c r="A109" s="54"/>
      <c r="B109" s="3" t="s">
        <v>99</v>
      </c>
      <c r="C109" s="3">
        <v>2</v>
      </c>
      <c r="D109" s="4">
        <v>0.45</v>
      </c>
      <c r="E109" s="4"/>
      <c r="F109" s="4">
        <v>0.45</v>
      </c>
      <c r="G109" s="5">
        <f>PRODUCT(C109:F109)</f>
        <v>0.40500000000000003</v>
      </c>
      <c r="H109" s="6"/>
      <c r="I109" s="7"/>
      <c r="J109" s="8"/>
      <c r="K109" s="5"/>
      <c r="L109" s="46"/>
    </row>
    <row r="110" spans="1:12" ht="15.6" x14ac:dyDescent="0.3">
      <c r="A110" s="54"/>
      <c r="B110" s="3"/>
      <c r="C110" s="3"/>
      <c r="D110" s="4"/>
      <c r="E110" s="4"/>
      <c r="F110" s="4"/>
      <c r="G110" s="5">
        <f>SUM(G107:G109)</f>
        <v>5.4450000000000012</v>
      </c>
      <c r="H110" s="6">
        <f>G105-G110</f>
        <v>34.055</v>
      </c>
      <c r="I110" s="7" t="s">
        <v>26</v>
      </c>
      <c r="J110" s="8"/>
      <c r="K110" s="5">
        <f>H110*J110</f>
        <v>0</v>
      </c>
      <c r="L110" s="46"/>
    </row>
    <row r="111" spans="1:12" ht="225.6" x14ac:dyDescent="0.3">
      <c r="A111" s="52">
        <v>8</v>
      </c>
      <c r="B111" s="3" t="s">
        <v>27</v>
      </c>
      <c r="C111" s="4"/>
      <c r="D111" s="4"/>
      <c r="E111" s="4"/>
      <c r="F111" s="4"/>
      <c r="G111" s="5"/>
      <c r="H111" s="6"/>
      <c r="I111" s="7"/>
      <c r="J111" s="4"/>
      <c r="K111" s="5"/>
      <c r="L111" s="37"/>
    </row>
    <row r="112" spans="1:12" ht="14.4" customHeight="1" x14ac:dyDescent="0.3">
      <c r="A112" s="54"/>
      <c r="B112" s="3" t="s">
        <v>57</v>
      </c>
      <c r="C112" s="4"/>
      <c r="D112" s="4"/>
      <c r="E112" s="4"/>
      <c r="F112" s="4"/>
      <c r="G112" s="5"/>
      <c r="H112" s="6"/>
      <c r="I112" s="7"/>
      <c r="J112" s="4"/>
      <c r="K112" s="5"/>
      <c r="L112" s="45"/>
    </row>
    <row r="113" spans="1:12" ht="15.6" x14ac:dyDescent="0.3">
      <c r="A113" s="54"/>
      <c r="B113" s="3" t="s">
        <v>60</v>
      </c>
      <c r="C113" s="4">
        <v>3</v>
      </c>
      <c r="D113" s="4">
        <v>0.85</v>
      </c>
      <c r="E113" s="4"/>
      <c r="F113" s="4">
        <v>1.1000000000000001</v>
      </c>
      <c r="G113" s="5">
        <f t="shared" ref="G113:G118" si="11">C113*D113*F113</f>
        <v>2.8050000000000002</v>
      </c>
      <c r="H113" s="6"/>
      <c r="I113" s="7"/>
      <c r="J113" s="4"/>
      <c r="K113" s="5"/>
      <c r="L113" s="45"/>
    </row>
    <row r="114" spans="1:12" ht="15.6" x14ac:dyDescent="0.3">
      <c r="A114" s="54"/>
      <c r="B114" s="3"/>
      <c r="C114" s="4">
        <v>2</v>
      </c>
      <c r="D114" s="4">
        <v>0.85</v>
      </c>
      <c r="E114" s="4"/>
      <c r="F114" s="4">
        <v>1.1000000000000001</v>
      </c>
      <c r="G114" s="5">
        <f t="shared" si="11"/>
        <v>1.87</v>
      </c>
      <c r="H114" s="6"/>
      <c r="I114" s="7"/>
      <c r="J114" s="4"/>
      <c r="K114" s="5"/>
      <c r="L114" s="45"/>
    </row>
    <row r="115" spans="1:12" ht="15.6" x14ac:dyDescent="0.3">
      <c r="A115" s="54"/>
      <c r="B115" s="3" t="s">
        <v>48</v>
      </c>
      <c r="C115" s="4"/>
      <c r="D115" s="4"/>
      <c r="E115" s="4"/>
      <c r="F115" s="4"/>
      <c r="G115" s="5"/>
      <c r="H115" s="6"/>
      <c r="I115" s="7"/>
      <c r="J115" s="4"/>
      <c r="K115" s="5"/>
      <c r="L115" s="45"/>
    </row>
    <row r="116" spans="1:12" ht="15.6" x14ac:dyDescent="0.3">
      <c r="A116" s="54"/>
      <c r="B116" s="3" t="s">
        <v>60</v>
      </c>
      <c r="C116" s="4">
        <v>2</v>
      </c>
      <c r="D116" s="4">
        <v>1.05</v>
      </c>
      <c r="E116" s="4"/>
      <c r="F116" s="4">
        <v>1.1000000000000001</v>
      </c>
      <c r="G116" s="5">
        <f t="shared" si="11"/>
        <v>2.3100000000000005</v>
      </c>
      <c r="H116" s="6"/>
      <c r="I116" s="7"/>
      <c r="J116" s="4"/>
      <c r="K116" s="5"/>
      <c r="L116" s="45"/>
    </row>
    <row r="117" spans="1:12" ht="15.6" x14ac:dyDescent="0.3">
      <c r="A117" s="54"/>
      <c r="B117" s="3"/>
      <c r="C117" s="4">
        <v>2</v>
      </c>
      <c r="D117" s="4">
        <v>1.7</v>
      </c>
      <c r="E117" s="4"/>
      <c r="F117" s="4">
        <v>1.1000000000000001</v>
      </c>
      <c r="G117" s="5">
        <f t="shared" si="11"/>
        <v>3.74</v>
      </c>
      <c r="H117" s="6"/>
      <c r="I117" s="7"/>
      <c r="J117" s="4"/>
      <c r="K117" s="5"/>
      <c r="L117" s="45"/>
    </row>
    <row r="118" spans="1:12" ht="15.6" x14ac:dyDescent="0.3">
      <c r="A118" s="53"/>
      <c r="B118" s="3" t="s">
        <v>102</v>
      </c>
      <c r="C118" s="4">
        <v>1</v>
      </c>
      <c r="D118" s="4">
        <v>0.75</v>
      </c>
      <c r="E118" s="4"/>
      <c r="F118" s="4">
        <v>1.2</v>
      </c>
      <c r="G118" s="5">
        <f t="shared" si="11"/>
        <v>0.89999999999999991</v>
      </c>
      <c r="H118" s="6">
        <f>G114+G115+G116+G117+G118+G113</f>
        <v>11.625</v>
      </c>
      <c r="I118" s="7" t="s">
        <v>26</v>
      </c>
      <c r="J118" s="4"/>
      <c r="K118" s="5">
        <f>J118*H118</f>
        <v>0</v>
      </c>
      <c r="L118" s="38"/>
    </row>
    <row r="119" spans="1:12" ht="195.6" x14ac:dyDescent="0.3">
      <c r="A119" s="52">
        <v>9</v>
      </c>
      <c r="B119" s="3" t="s">
        <v>28</v>
      </c>
      <c r="C119" s="4"/>
      <c r="D119" s="4"/>
      <c r="E119" s="4"/>
      <c r="F119" s="4"/>
      <c r="G119" s="5"/>
      <c r="H119" s="6"/>
      <c r="I119" s="7"/>
      <c r="J119" s="4"/>
      <c r="K119" s="5"/>
      <c r="L119" s="46"/>
    </row>
    <row r="120" spans="1:12" ht="15.6" x14ac:dyDescent="0.3">
      <c r="A120" s="54"/>
      <c r="B120" s="3" t="s">
        <v>106</v>
      </c>
      <c r="C120" s="4"/>
      <c r="D120" s="4"/>
      <c r="E120" s="4"/>
      <c r="F120" s="4"/>
      <c r="G120" s="5"/>
      <c r="H120" s="6"/>
      <c r="I120" s="7"/>
      <c r="J120" s="4"/>
      <c r="K120" s="5"/>
      <c r="L120" s="46"/>
    </row>
    <row r="121" spans="1:12" ht="15.6" x14ac:dyDescent="0.3">
      <c r="A121" s="54"/>
      <c r="B121" s="3" t="s">
        <v>95</v>
      </c>
      <c r="C121" s="4">
        <v>3</v>
      </c>
      <c r="D121" s="4">
        <v>1.05</v>
      </c>
      <c r="E121" s="4"/>
      <c r="F121" s="4">
        <v>0.15</v>
      </c>
      <c r="G121" s="5">
        <f>C121*D121*F121</f>
        <v>0.47250000000000003</v>
      </c>
      <c r="H121" s="6"/>
      <c r="I121" s="7"/>
      <c r="J121" s="4"/>
      <c r="K121" s="5"/>
      <c r="L121" s="46"/>
    </row>
    <row r="122" spans="1:12" ht="15.6" x14ac:dyDescent="0.3">
      <c r="A122" s="54"/>
      <c r="B122" s="3" t="s">
        <v>96</v>
      </c>
      <c r="C122" s="4">
        <v>3</v>
      </c>
      <c r="D122" s="4">
        <v>1.05</v>
      </c>
      <c r="E122" s="4">
        <v>0.25</v>
      </c>
      <c r="F122" s="4"/>
      <c r="G122" s="5">
        <f>C122*D122*E122</f>
        <v>0.78750000000000009</v>
      </c>
      <c r="H122" s="6"/>
      <c r="I122" s="7"/>
      <c r="J122" s="4"/>
      <c r="K122" s="5"/>
      <c r="L122" s="46"/>
    </row>
    <row r="123" spans="1:12" ht="15.6" x14ac:dyDescent="0.3">
      <c r="A123" s="54"/>
      <c r="B123" s="3" t="s">
        <v>90</v>
      </c>
      <c r="C123" s="4">
        <v>1</v>
      </c>
      <c r="D123" s="4">
        <v>3.35</v>
      </c>
      <c r="E123" s="4">
        <v>0.9</v>
      </c>
      <c r="F123" s="4"/>
      <c r="G123" s="5">
        <f>C123*D123*E123</f>
        <v>3.0150000000000001</v>
      </c>
      <c r="H123" s="6"/>
      <c r="I123" s="7"/>
      <c r="J123" s="4"/>
      <c r="K123" s="5"/>
      <c r="L123" s="46"/>
    </row>
    <row r="124" spans="1:12" ht="15.6" x14ac:dyDescent="0.3">
      <c r="A124" s="54"/>
      <c r="B124" s="3" t="s">
        <v>102</v>
      </c>
      <c r="C124" s="4">
        <v>1</v>
      </c>
      <c r="D124" s="4">
        <v>0.75</v>
      </c>
      <c r="E124" s="4">
        <v>0.8</v>
      </c>
      <c r="F124" s="4"/>
      <c r="G124" s="5">
        <f>C124*D124*E124</f>
        <v>0.60000000000000009</v>
      </c>
      <c r="H124" s="6"/>
      <c r="I124" s="7"/>
      <c r="J124" s="4"/>
      <c r="K124" s="5"/>
      <c r="L124" s="46"/>
    </row>
    <row r="125" spans="1:12" ht="15.6" x14ac:dyDescent="0.3">
      <c r="A125" s="54"/>
      <c r="B125" s="3" t="s">
        <v>53</v>
      </c>
      <c r="C125" s="4">
        <v>3</v>
      </c>
      <c r="D125" s="4">
        <v>0.85</v>
      </c>
      <c r="E125" s="4">
        <v>0.8</v>
      </c>
      <c r="F125" s="4"/>
      <c r="G125" s="5">
        <f>C125*D125*E125</f>
        <v>2.04</v>
      </c>
      <c r="H125" s="6"/>
      <c r="I125" s="7"/>
      <c r="J125" s="4"/>
      <c r="K125" s="5"/>
      <c r="L125" s="46"/>
    </row>
    <row r="126" spans="1:12" ht="15.6" x14ac:dyDescent="0.3">
      <c r="A126" s="54"/>
      <c r="B126" s="3" t="s">
        <v>61</v>
      </c>
      <c r="C126" s="4">
        <v>1</v>
      </c>
      <c r="D126" s="4">
        <v>1.05</v>
      </c>
      <c r="E126" s="4">
        <v>1.7</v>
      </c>
      <c r="F126" s="4"/>
      <c r="G126" s="5">
        <f>C126*D126*E126</f>
        <v>1.7849999999999999</v>
      </c>
      <c r="H126" s="6">
        <f>SUM(G119:G126)</f>
        <v>8.6999999999999993</v>
      </c>
      <c r="I126" s="7" t="s">
        <v>26</v>
      </c>
      <c r="J126" s="4"/>
      <c r="K126" s="5">
        <f>J126*H126</f>
        <v>0</v>
      </c>
      <c r="L126" s="46"/>
    </row>
    <row r="127" spans="1:12" ht="195.6" x14ac:dyDescent="0.3">
      <c r="A127" s="2">
        <v>10</v>
      </c>
      <c r="B127" s="3" t="s">
        <v>71</v>
      </c>
      <c r="C127" s="4">
        <v>1</v>
      </c>
      <c r="D127" s="4">
        <v>12</v>
      </c>
      <c r="E127" s="4"/>
      <c r="F127" s="4"/>
      <c r="G127" s="5">
        <v>10</v>
      </c>
      <c r="H127" s="6">
        <f t="shared" ref="H127:H129" si="12">G127</f>
        <v>10</v>
      </c>
      <c r="I127" s="7" t="s">
        <v>32</v>
      </c>
      <c r="J127" s="8"/>
      <c r="K127" s="5">
        <f t="shared" ref="K127:K128" si="13">J127*H127</f>
        <v>0</v>
      </c>
      <c r="L127" s="5"/>
    </row>
    <row r="128" spans="1:12" ht="195.6" x14ac:dyDescent="0.3">
      <c r="A128" s="2">
        <v>11</v>
      </c>
      <c r="B128" s="3" t="s">
        <v>72</v>
      </c>
      <c r="C128" s="4">
        <v>1</v>
      </c>
      <c r="D128" s="4">
        <v>4</v>
      </c>
      <c r="E128" s="4"/>
      <c r="F128" s="4"/>
      <c r="G128" s="5">
        <f t="shared" ref="G128" si="14">PRODUCT(C128:F128)</f>
        <v>4</v>
      </c>
      <c r="H128" s="6">
        <f t="shared" si="12"/>
        <v>4</v>
      </c>
      <c r="I128" s="7" t="s">
        <v>32</v>
      </c>
      <c r="J128" s="8"/>
      <c r="K128" s="5">
        <f t="shared" si="13"/>
        <v>0</v>
      </c>
      <c r="L128" s="5"/>
    </row>
    <row r="129" spans="1:12" ht="135.6" x14ac:dyDescent="0.3">
      <c r="A129" s="2">
        <v>12</v>
      </c>
      <c r="B129" s="3" t="s">
        <v>36</v>
      </c>
      <c r="C129" s="4">
        <v>1</v>
      </c>
      <c r="D129" s="4">
        <v>5</v>
      </c>
      <c r="E129" s="4"/>
      <c r="F129" s="4"/>
      <c r="G129" s="5">
        <f>PRODUCT(C129:F129)</f>
        <v>5</v>
      </c>
      <c r="H129" s="6">
        <f t="shared" si="12"/>
        <v>5</v>
      </c>
      <c r="I129" s="7" t="s">
        <v>32</v>
      </c>
      <c r="J129" s="8"/>
      <c r="K129" s="5">
        <f>(H129*J129)</f>
        <v>0</v>
      </c>
      <c r="L129" s="5"/>
    </row>
    <row r="130" spans="1:12" ht="120.6" x14ac:dyDescent="0.3">
      <c r="A130" s="2">
        <v>13</v>
      </c>
      <c r="B130" s="3" t="s">
        <v>76</v>
      </c>
      <c r="C130" s="4">
        <v>1</v>
      </c>
      <c r="D130" s="4"/>
      <c r="E130" s="4"/>
      <c r="F130" s="4"/>
      <c r="G130" s="5">
        <f>C130</f>
        <v>1</v>
      </c>
      <c r="H130" s="6">
        <f>G130</f>
        <v>1</v>
      </c>
      <c r="I130" s="7" t="s">
        <v>33</v>
      </c>
      <c r="J130" s="5"/>
      <c r="K130" s="5">
        <f>(H130*J130)</f>
        <v>0</v>
      </c>
      <c r="L130" s="5"/>
    </row>
    <row r="131" spans="1:12" ht="120.6" x14ac:dyDescent="0.3">
      <c r="A131" s="2">
        <v>14</v>
      </c>
      <c r="B131" s="3" t="s">
        <v>73</v>
      </c>
      <c r="C131" s="4">
        <v>1</v>
      </c>
      <c r="D131" s="4"/>
      <c r="E131" s="4"/>
      <c r="F131" s="4"/>
      <c r="G131" s="5">
        <f t="shared" ref="G131" si="15">PRODUCT(C131:F131)</f>
        <v>1</v>
      </c>
      <c r="H131" s="6">
        <f t="shared" ref="H131" si="16">G131</f>
        <v>1</v>
      </c>
      <c r="I131" s="4" t="s">
        <v>33</v>
      </c>
      <c r="J131" s="8"/>
      <c r="K131" s="5">
        <f t="shared" ref="K131" si="17">J131*H131</f>
        <v>0</v>
      </c>
      <c r="L131" s="5"/>
    </row>
    <row r="132" spans="1:12" ht="210.6" x14ac:dyDescent="0.3">
      <c r="A132" s="2">
        <v>15</v>
      </c>
      <c r="B132" s="3" t="s">
        <v>34</v>
      </c>
      <c r="C132" s="4">
        <v>2</v>
      </c>
      <c r="D132" s="4"/>
      <c r="E132" s="4"/>
      <c r="F132" s="4"/>
      <c r="G132" s="5">
        <f t="shared" ref="G132" si="18">PRODUCT(C132:F132)</f>
        <v>2</v>
      </c>
      <c r="H132" s="6">
        <f t="shared" ref="H132" si="19">G132</f>
        <v>2</v>
      </c>
      <c r="I132" s="4" t="s">
        <v>33</v>
      </c>
      <c r="J132" s="8"/>
      <c r="K132" s="5">
        <f t="shared" ref="K132" si="20">J132*H132</f>
        <v>0</v>
      </c>
      <c r="L132" s="5"/>
    </row>
    <row r="133" spans="1:12" ht="69" customHeight="1" x14ac:dyDescent="0.3">
      <c r="A133" s="2">
        <v>16</v>
      </c>
      <c r="B133" s="14" t="s">
        <v>77</v>
      </c>
      <c r="C133" s="4">
        <v>3</v>
      </c>
      <c r="D133" s="4"/>
      <c r="E133" s="4"/>
      <c r="F133" s="4"/>
      <c r="G133" s="5">
        <f>PRODUCT(C133:F133)</f>
        <v>3</v>
      </c>
      <c r="H133" s="6">
        <f>G133</f>
        <v>3</v>
      </c>
      <c r="I133" s="4" t="s">
        <v>33</v>
      </c>
      <c r="J133" s="8"/>
      <c r="K133" s="5">
        <f>(H133*J133)</f>
        <v>0</v>
      </c>
      <c r="L133" s="23"/>
    </row>
    <row r="134" spans="1:12" ht="90.6" x14ac:dyDescent="0.3">
      <c r="A134" s="2">
        <v>17</v>
      </c>
      <c r="B134" s="9" t="s">
        <v>88</v>
      </c>
      <c r="C134" s="4">
        <v>3</v>
      </c>
      <c r="D134" s="4"/>
      <c r="E134" s="4"/>
      <c r="F134" s="4"/>
      <c r="G134" s="5">
        <f t="shared" ref="G134" si="21">PRODUCT(C134:F134)</f>
        <v>3</v>
      </c>
      <c r="H134" s="6">
        <f t="shared" ref="H134:H135" si="22">G134</f>
        <v>3</v>
      </c>
      <c r="I134" s="4" t="s">
        <v>33</v>
      </c>
      <c r="J134" s="8"/>
      <c r="K134" s="5">
        <f t="shared" ref="K134" si="23">J134*H134</f>
        <v>0</v>
      </c>
      <c r="L134" s="23"/>
    </row>
    <row r="135" spans="1:12" ht="165.6" x14ac:dyDescent="0.3">
      <c r="A135" s="2">
        <v>18</v>
      </c>
      <c r="B135" s="3" t="s">
        <v>78</v>
      </c>
      <c r="C135" s="4">
        <v>3</v>
      </c>
      <c r="D135" s="4">
        <v>0.9</v>
      </c>
      <c r="E135" s="4"/>
      <c r="F135" s="5">
        <v>1.1000000000000001</v>
      </c>
      <c r="G135" s="6">
        <f>PRODUCT(C135:F135)</f>
        <v>2.9700000000000006</v>
      </c>
      <c r="H135" s="7">
        <f t="shared" si="22"/>
        <v>2.9700000000000006</v>
      </c>
      <c r="I135" s="4" t="s">
        <v>26</v>
      </c>
      <c r="J135" s="5"/>
      <c r="K135" s="2">
        <f>H135*J135</f>
        <v>0</v>
      </c>
      <c r="L135" s="5"/>
    </row>
    <row r="136" spans="1:12" ht="246.6" customHeight="1" x14ac:dyDescent="0.3">
      <c r="A136" s="2">
        <v>19</v>
      </c>
      <c r="B136" s="3" t="s">
        <v>79</v>
      </c>
      <c r="C136" s="4">
        <v>1</v>
      </c>
      <c r="D136" s="4"/>
      <c r="E136" s="4"/>
      <c r="F136" s="4"/>
      <c r="G136" s="5">
        <f>PRODUCT(C136:F136)</f>
        <v>1</v>
      </c>
      <c r="H136" s="6">
        <f>G136</f>
        <v>1</v>
      </c>
      <c r="I136" s="4" t="s">
        <v>33</v>
      </c>
      <c r="J136" s="8"/>
      <c r="K136" s="5">
        <f>(H136*J136)</f>
        <v>0</v>
      </c>
      <c r="L136" s="5"/>
    </row>
    <row r="137" spans="1:12" ht="255.6" x14ac:dyDescent="0.3">
      <c r="A137" s="15">
        <v>20</v>
      </c>
      <c r="B137" s="3" t="s">
        <v>80</v>
      </c>
      <c r="C137" s="4">
        <v>1</v>
      </c>
      <c r="D137" s="4"/>
      <c r="E137" s="4"/>
      <c r="F137" s="4"/>
      <c r="G137" s="5">
        <f>C137</f>
        <v>1</v>
      </c>
      <c r="H137" s="6">
        <f>G137</f>
        <v>1</v>
      </c>
      <c r="I137" s="4" t="s">
        <v>33</v>
      </c>
      <c r="J137" s="8"/>
      <c r="K137" s="5">
        <f>H137*J137</f>
        <v>0</v>
      </c>
      <c r="L137" s="5"/>
    </row>
    <row r="138" spans="1:12" ht="240.6" x14ac:dyDescent="0.3">
      <c r="A138" s="2">
        <v>21</v>
      </c>
      <c r="B138" s="3" t="s">
        <v>74</v>
      </c>
      <c r="C138" s="4">
        <v>1</v>
      </c>
      <c r="D138" s="4">
        <v>3</v>
      </c>
      <c r="E138" s="4"/>
      <c r="F138" s="4"/>
      <c r="G138" s="5">
        <f t="shared" ref="G138" si="24">PRODUCT(C138:F138)</f>
        <v>3</v>
      </c>
      <c r="H138" s="6">
        <f t="shared" ref="H138" si="25">G138</f>
        <v>3</v>
      </c>
      <c r="I138" s="7" t="s">
        <v>32</v>
      </c>
      <c r="J138" s="8"/>
      <c r="K138" s="5">
        <f t="shared" ref="K138" si="26">J138*H138</f>
        <v>0</v>
      </c>
      <c r="L138" s="5"/>
    </row>
    <row r="139" spans="1:12" ht="255.6" x14ac:dyDescent="0.3">
      <c r="A139" s="2">
        <v>22</v>
      </c>
      <c r="B139" s="9" t="s">
        <v>75</v>
      </c>
      <c r="C139" s="4">
        <v>1</v>
      </c>
      <c r="D139" s="4"/>
      <c r="E139" s="4"/>
      <c r="F139" s="4"/>
      <c r="G139" s="5">
        <v>1</v>
      </c>
      <c r="H139" s="6">
        <v>1</v>
      </c>
      <c r="I139" s="7" t="s">
        <v>31</v>
      </c>
      <c r="J139" s="8"/>
      <c r="K139" s="5">
        <f>J139*H139</f>
        <v>0</v>
      </c>
      <c r="L139" s="5"/>
    </row>
    <row r="140" spans="1:12" ht="180.6" x14ac:dyDescent="0.3">
      <c r="A140" s="2">
        <v>23</v>
      </c>
      <c r="B140" s="9" t="s">
        <v>108</v>
      </c>
      <c r="C140" s="4">
        <v>1</v>
      </c>
      <c r="D140" s="4"/>
      <c r="E140" s="4">
        <v>0.75</v>
      </c>
      <c r="F140" s="4">
        <v>2.1</v>
      </c>
      <c r="G140" s="5">
        <f>F140*E140*C140</f>
        <v>1.5750000000000002</v>
      </c>
      <c r="H140" s="6">
        <f>G140</f>
        <v>1.5750000000000002</v>
      </c>
      <c r="I140" s="7" t="s">
        <v>26</v>
      </c>
      <c r="J140" s="8"/>
      <c r="K140" s="5">
        <f>J140*G140</f>
        <v>0</v>
      </c>
      <c r="L140" s="5"/>
    </row>
    <row r="141" spans="1:12" ht="285.60000000000002" x14ac:dyDescent="0.3">
      <c r="A141" s="2">
        <v>24</v>
      </c>
      <c r="B141" s="3" t="s">
        <v>109</v>
      </c>
      <c r="C141" s="4">
        <v>1</v>
      </c>
      <c r="D141" s="4"/>
      <c r="E141" s="4">
        <v>0.9</v>
      </c>
      <c r="F141" s="4">
        <v>2.1</v>
      </c>
      <c r="G141" s="5">
        <f>F141*E141*C141</f>
        <v>1.8900000000000001</v>
      </c>
      <c r="H141" s="6">
        <f>G141</f>
        <v>1.8900000000000001</v>
      </c>
      <c r="I141" s="7" t="s">
        <v>26</v>
      </c>
      <c r="J141" s="8"/>
      <c r="K141" s="5">
        <f>J141*H141</f>
        <v>0</v>
      </c>
      <c r="L141" s="5"/>
    </row>
    <row r="142" spans="1:12" ht="225.6" x14ac:dyDescent="0.3">
      <c r="A142" s="2">
        <v>25</v>
      </c>
      <c r="B142" s="3" t="s">
        <v>110</v>
      </c>
      <c r="C142" s="4">
        <v>2</v>
      </c>
      <c r="D142" s="4"/>
      <c r="E142" s="4">
        <v>0.45</v>
      </c>
      <c r="F142" s="4">
        <v>0.45</v>
      </c>
      <c r="G142" s="5">
        <f>F142*E142*C142</f>
        <v>0.40500000000000003</v>
      </c>
      <c r="H142" s="6">
        <f>G142</f>
        <v>0.40500000000000003</v>
      </c>
      <c r="I142" s="7" t="s">
        <v>26</v>
      </c>
      <c r="J142" s="8"/>
      <c r="K142" s="5">
        <f>J142*H142</f>
        <v>0</v>
      </c>
      <c r="L142" s="5"/>
    </row>
    <row r="143" spans="1:12" ht="300.60000000000002" x14ac:dyDescent="0.3">
      <c r="A143" s="2">
        <v>26</v>
      </c>
      <c r="B143" s="3" t="s">
        <v>39</v>
      </c>
      <c r="C143" s="4">
        <v>1</v>
      </c>
      <c r="D143" s="4"/>
      <c r="E143" s="4"/>
      <c r="F143" s="4"/>
      <c r="G143" s="5">
        <v>0.08</v>
      </c>
      <c r="H143" s="6">
        <f>G143</f>
        <v>0.08</v>
      </c>
      <c r="I143" s="7" t="s">
        <v>40</v>
      </c>
      <c r="J143" s="8"/>
      <c r="K143" s="5">
        <f>H143*J143</f>
        <v>0</v>
      </c>
      <c r="L143" s="5"/>
    </row>
    <row r="144" spans="1:12" ht="180.6" x14ac:dyDescent="0.3">
      <c r="A144" s="52">
        <v>27</v>
      </c>
      <c r="B144" s="3" t="s">
        <v>41</v>
      </c>
      <c r="C144" s="4"/>
      <c r="D144" s="4"/>
      <c r="E144" s="4"/>
      <c r="F144" s="4"/>
      <c r="G144" s="5"/>
      <c r="H144" s="6"/>
      <c r="I144" s="7"/>
      <c r="J144" s="8"/>
      <c r="K144" s="5"/>
      <c r="L144" s="37"/>
    </row>
    <row r="145" spans="1:12" ht="15.6" x14ac:dyDescent="0.3">
      <c r="A145" s="53"/>
      <c r="B145" s="3" t="s">
        <v>42</v>
      </c>
      <c r="C145" s="4">
        <v>1</v>
      </c>
      <c r="D145" s="4">
        <f>4.8+0.6</f>
        <v>5.3999999999999995</v>
      </c>
      <c r="E145" s="4">
        <f>2+0.6</f>
        <v>2.6</v>
      </c>
      <c r="F145" s="4"/>
      <c r="G145" s="5">
        <f>PRODUCT(C145:F145)</f>
        <v>14.04</v>
      </c>
      <c r="H145" s="6">
        <f>SUM(G144:G145)</f>
        <v>14.04</v>
      </c>
      <c r="I145" s="7" t="s">
        <v>26</v>
      </c>
      <c r="J145" s="8"/>
      <c r="K145" s="5">
        <f>(H145*J145)</f>
        <v>0</v>
      </c>
      <c r="L145" s="38"/>
    </row>
    <row r="146" spans="1:12" ht="135.6" x14ac:dyDescent="0.3">
      <c r="A146" s="52">
        <v>28</v>
      </c>
      <c r="B146" s="3" t="s">
        <v>81</v>
      </c>
      <c r="C146" s="4"/>
      <c r="D146" s="4"/>
      <c r="E146" s="4"/>
      <c r="F146" s="4"/>
      <c r="G146" s="5"/>
      <c r="H146" s="6"/>
      <c r="I146" s="7"/>
      <c r="J146" s="4"/>
      <c r="K146" s="5"/>
      <c r="L146" s="37"/>
    </row>
    <row r="147" spans="1:12" ht="15.6" x14ac:dyDescent="0.3">
      <c r="A147" s="54"/>
      <c r="B147" s="3" t="s">
        <v>56</v>
      </c>
      <c r="C147" s="4"/>
      <c r="D147" s="4"/>
      <c r="E147" s="4"/>
      <c r="F147" s="4"/>
      <c r="G147" s="5"/>
      <c r="H147" s="6"/>
      <c r="I147" s="7"/>
      <c r="J147" s="4"/>
      <c r="K147" s="5"/>
      <c r="L147" s="45"/>
    </row>
    <row r="148" spans="1:12" ht="15.6" x14ac:dyDescent="0.3">
      <c r="A148" s="54"/>
      <c r="B148" s="3"/>
      <c r="C148" s="4">
        <v>1</v>
      </c>
      <c r="D148" s="4">
        <v>3.35</v>
      </c>
      <c r="E148" s="4"/>
      <c r="F148" s="4">
        <v>2.5</v>
      </c>
      <c r="G148" s="5">
        <f>C148*D148*F148</f>
        <v>8.375</v>
      </c>
      <c r="H148" s="6"/>
      <c r="I148" s="7"/>
      <c r="J148" s="4"/>
      <c r="K148" s="5"/>
      <c r="L148" s="45"/>
    </row>
    <row r="149" spans="1:12" ht="15.6" x14ac:dyDescent="0.3">
      <c r="A149" s="54"/>
      <c r="B149" s="3"/>
      <c r="C149" s="4">
        <v>1</v>
      </c>
      <c r="D149" s="4">
        <v>1.05</v>
      </c>
      <c r="E149" s="4"/>
      <c r="F149" s="4">
        <v>1.4</v>
      </c>
      <c r="G149" s="5">
        <f>C149*D149*F149</f>
        <v>1.47</v>
      </c>
      <c r="H149" s="6"/>
      <c r="I149" s="7"/>
      <c r="J149" s="4"/>
      <c r="K149" s="5"/>
      <c r="L149" s="45"/>
    </row>
    <row r="150" spans="1:12" ht="15.6" x14ac:dyDescent="0.3">
      <c r="A150" s="54"/>
      <c r="B150" s="3"/>
      <c r="C150" s="4">
        <v>1</v>
      </c>
      <c r="D150" s="4">
        <v>4.5</v>
      </c>
      <c r="E150" s="4"/>
      <c r="F150" s="4">
        <f>2.5-1.1</f>
        <v>1.4</v>
      </c>
      <c r="G150" s="5">
        <f>C150*D150*F150</f>
        <v>6.3</v>
      </c>
      <c r="H150" s="6"/>
      <c r="I150" s="7"/>
      <c r="J150" s="4"/>
      <c r="K150" s="5"/>
      <c r="L150" s="45"/>
    </row>
    <row r="151" spans="1:12" ht="15.6" x14ac:dyDescent="0.3">
      <c r="A151" s="54"/>
      <c r="B151" s="3"/>
      <c r="C151" s="4">
        <v>4</v>
      </c>
      <c r="D151" s="4">
        <v>1.7</v>
      </c>
      <c r="E151" s="4"/>
      <c r="F151" s="4">
        <v>1.4</v>
      </c>
      <c r="G151" s="5">
        <f>C151*D151*F151</f>
        <v>9.52</v>
      </c>
      <c r="H151" s="6"/>
      <c r="I151" s="7"/>
      <c r="J151" s="4"/>
      <c r="K151" s="5"/>
      <c r="L151" s="45"/>
    </row>
    <row r="152" spans="1:12" ht="15.6" x14ac:dyDescent="0.3">
      <c r="A152" s="54"/>
      <c r="B152" s="3"/>
      <c r="C152" s="4"/>
      <c r="D152" s="4"/>
      <c r="E152" s="4"/>
      <c r="F152" s="4"/>
      <c r="G152" s="5">
        <f>SUM(G148:G151)</f>
        <v>25.664999999999999</v>
      </c>
      <c r="H152" s="6"/>
      <c r="I152" s="7"/>
      <c r="J152" s="4"/>
      <c r="K152" s="5"/>
      <c r="L152" s="45"/>
    </row>
    <row r="153" spans="1:12" ht="15.6" x14ac:dyDescent="0.3">
      <c r="A153" s="54"/>
      <c r="B153" s="3" t="s">
        <v>83</v>
      </c>
      <c r="C153" s="4"/>
      <c r="D153" s="4"/>
      <c r="E153" s="4"/>
      <c r="F153" s="4"/>
      <c r="G153" s="5"/>
      <c r="H153" s="6"/>
      <c r="I153" s="7"/>
      <c r="J153" s="4"/>
      <c r="K153" s="5"/>
      <c r="L153" s="45"/>
    </row>
    <row r="154" spans="1:12" ht="15.6" x14ac:dyDescent="0.3">
      <c r="A154" s="54"/>
      <c r="B154" s="3" t="s">
        <v>84</v>
      </c>
      <c r="C154" s="4">
        <v>2</v>
      </c>
      <c r="D154" s="4">
        <v>0.45</v>
      </c>
      <c r="E154" s="4"/>
      <c r="F154" s="4">
        <v>0.45</v>
      </c>
      <c r="G154" s="5">
        <f>C154*D154*F154</f>
        <v>0.40500000000000003</v>
      </c>
      <c r="H154" s="6"/>
      <c r="I154" s="7"/>
      <c r="J154" s="4"/>
      <c r="K154" s="5"/>
      <c r="L154" s="45"/>
    </row>
    <row r="155" spans="1:12" ht="15.6" x14ac:dyDescent="0.3">
      <c r="A155" s="54"/>
      <c r="B155" s="3" t="s">
        <v>91</v>
      </c>
      <c r="C155" s="4">
        <v>1</v>
      </c>
      <c r="D155" s="4">
        <v>0.9</v>
      </c>
      <c r="E155" s="4"/>
      <c r="F155" s="4">
        <f>2.1-1.1</f>
        <v>1</v>
      </c>
      <c r="G155" s="5">
        <f t="shared" ref="G155" si="27">PRODUCT(C155:F155)</f>
        <v>0.9</v>
      </c>
      <c r="H155" s="6"/>
      <c r="I155" s="7"/>
      <c r="J155" s="4"/>
      <c r="K155" s="5"/>
      <c r="L155" s="45"/>
    </row>
    <row r="156" spans="1:12" ht="15.6" x14ac:dyDescent="0.3">
      <c r="A156" s="54"/>
      <c r="B156" s="3" t="s">
        <v>92</v>
      </c>
      <c r="C156" s="4">
        <v>2</v>
      </c>
      <c r="D156" s="4">
        <v>0.75</v>
      </c>
      <c r="E156" s="4"/>
      <c r="F156" s="4">
        <v>1</v>
      </c>
      <c r="G156" s="5">
        <f t="shared" ref="G156" si="28">PRODUCT(C156:F156)</f>
        <v>1.5</v>
      </c>
      <c r="H156" s="6"/>
      <c r="I156" s="7"/>
      <c r="J156" s="4"/>
      <c r="K156" s="5"/>
      <c r="L156" s="45"/>
    </row>
    <row r="157" spans="1:12" ht="15.6" x14ac:dyDescent="0.3">
      <c r="A157" s="53"/>
      <c r="B157" s="3"/>
      <c r="C157" s="4"/>
      <c r="D157" s="4"/>
      <c r="E157" s="4"/>
      <c r="F157" s="4"/>
      <c r="G157" s="5">
        <f>SUM(G154:G156)</f>
        <v>2.8050000000000002</v>
      </c>
      <c r="H157" s="6">
        <f>G152-G157</f>
        <v>22.86</v>
      </c>
      <c r="I157" s="7" t="s">
        <v>26</v>
      </c>
      <c r="J157" s="4"/>
      <c r="K157" s="5">
        <f>J157*H157</f>
        <v>0</v>
      </c>
      <c r="L157" s="38"/>
    </row>
    <row r="158" spans="1:12" ht="240" x14ac:dyDescent="0.3">
      <c r="A158" s="55">
        <v>29</v>
      </c>
      <c r="B158" s="27" t="s">
        <v>55</v>
      </c>
      <c r="C158" s="2"/>
      <c r="D158" s="4"/>
      <c r="E158" s="4"/>
      <c r="F158" s="4"/>
      <c r="G158" s="4"/>
      <c r="H158" s="5"/>
      <c r="I158" s="6"/>
      <c r="J158" s="7"/>
      <c r="K158" s="28"/>
      <c r="L158" s="37"/>
    </row>
    <row r="159" spans="1:12" ht="15" x14ac:dyDescent="0.3">
      <c r="A159" s="55"/>
      <c r="B159" s="27" t="s">
        <v>97</v>
      </c>
      <c r="C159" s="2">
        <v>2</v>
      </c>
      <c r="D159" s="4">
        <v>4.5</v>
      </c>
      <c r="E159" s="4"/>
      <c r="F159" s="4">
        <v>2.5</v>
      </c>
      <c r="G159" s="4">
        <f>PRODUCT(C159:F159)</f>
        <v>22.5</v>
      </c>
      <c r="H159" s="5"/>
      <c r="I159" s="6"/>
      <c r="J159" s="7"/>
      <c r="K159" s="28"/>
      <c r="L159" s="45"/>
    </row>
    <row r="160" spans="1:12" ht="15" x14ac:dyDescent="0.3">
      <c r="A160" s="55"/>
      <c r="B160" s="27"/>
      <c r="C160" s="2">
        <v>2</v>
      </c>
      <c r="D160" s="4">
        <v>2</v>
      </c>
      <c r="E160" s="4"/>
      <c r="F160" s="4">
        <v>2.5</v>
      </c>
      <c r="G160" s="4">
        <f>PRODUCT(C160:F160)</f>
        <v>10</v>
      </c>
      <c r="H160" s="5"/>
      <c r="I160" s="6"/>
      <c r="J160" s="7"/>
      <c r="K160" s="28"/>
      <c r="L160" s="45"/>
    </row>
    <row r="161" spans="1:12" ht="15" x14ac:dyDescent="0.3">
      <c r="A161" s="55"/>
      <c r="B161" s="27"/>
      <c r="C161" s="2"/>
      <c r="D161" s="4"/>
      <c r="E161" s="4"/>
      <c r="F161" s="4"/>
      <c r="G161" s="4">
        <f>G159+G160</f>
        <v>32.5</v>
      </c>
      <c r="H161" s="5"/>
      <c r="I161" s="6"/>
      <c r="J161" s="7"/>
      <c r="K161" s="28"/>
      <c r="L161" s="45"/>
    </row>
    <row r="162" spans="1:12" ht="15" x14ac:dyDescent="0.3">
      <c r="A162" s="55"/>
      <c r="B162" s="27" t="s">
        <v>83</v>
      </c>
      <c r="C162" s="2">
        <v>1</v>
      </c>
      <c r="D162" s="4"/>
      <c r="E162" s="4"/>
      <c r="F162" s="4"/>
      <c r="G162" s="4"/>
      <c r="H162" s="5"/>
      <c r="I162" s="6"/>
      <c r="J162" s="7"/>
      <c r="K162" s="28"/>
      <c r="L162" s="45"/>
    </row>
    <row r="163" spans="1:12" ht="15" x14ac:dyDescent="0.3">
      <c r="A163" s="55"/>
      <c r="B163" s="27" t="s">
        <v>91</v>
      </c>
      <c r="C163" s="2">
        <v>1</v>
      </c>
      <c r="D163" s="4">
        <v>0.9</v>
      </c>
      <c r="E163" s="4"/>
      <c r="F163" s="4">
        <v>2.1</v>
      </c>
      <c r="G163" s="4">
        <f t="shared" ref="G163:G164" si="29">PRODUCT(C163:F163)</f>
        <v>1.8900000000000001</v>
      </c>
      <c r="H163" s="5"/>
      <c r="I163" s="6"/>
      <c r="J163" s="7"/>
      <c r="K163" s="28"/>
      <c r="L163" s="45"/>
    </row>
    <row r="164" spans="1:12" ht="15" x14ac:dyDescent="0.3">
      <c r="A164" s="55"/>
      <c r="B164" s="27" t="s">
        <v>84</v>
      </c>
      <c r="C164" s="2">
        <v>2</v>
      </c>
      <c r="D164" s="4">
        <v>0.45</v>
      </c>
      <c r="E164" s="4"/>
      <c r="F164" s="4">
        <v>0.45</v>
      </c>
      <c r="G164" s="4">
        <f t="shared" si="29"/>
        <v>0.40500000000000003</v>
      </c>
      <c r="H164" s="5"/>
      <c r="I164" s="6"/>
      <c r="J164" s="7"/>
      <c r="K164" s="28"/>
      <c r="L164" s="45"/>
    </row>
    <row r="165" spans="1:12" ht="15" x14ac:dyDescent="0.3">
      <c r="A165" s="55"/>
      <c r="B165" s="27" t="s">
        <v>0</v>
      </c>
      <c r="C165" s="2"/>
      <c r="D165" s="4"/>
      <c r="E165" s="4"/>
      <c r="F165" s="4"/>
      <c r="G165" s="4">
        <f>SUM(G163:G164)</f>
        <v>2.2949999999999999</v>
      </c>
      <c r="H165" s="5">
        <f>G161-G165</f>
        <v>30.204999999999998</v>
      </c>
      <c r="I165" s="6" t="s">
        <v>26</v>
      </c>
      <c r="J165" s="7"/>
      <c r="K165" s="28">
        <f>(H165*J165)</f>
        <v>0</v>
      </c>
      <c r="L165" s="38"/>
    </row>
    <row r="166" spans="1:12" ht="15.6" x14ac:dyDescent="0.3">
      <c r="A166" s="10"/>
      <c r="B166" s="11"/>
      <c r="C166" s="12"/>
      <c r="D166" s="12"/>
      <c r="E166" s="12"/>
      <c r="F166" s="12"/>
      <c r="G166" s="12"/>
      <c r="H166" s="47" t="s">
        <v>0</v>
      </c>
      <c r="I166" s="47"/>
      <c r="J166" s="47"/>
      <c r="K166" s="16">
        <f>SUM(K70:K165)</f>
        <v>0</v>
      </c>
    </row>
    <row r="167" spans="1:12" ht="15.6" x14ac:dyDescent="0.3">
      <c r="A167" s="13"/>
      <c r="B167" s="13"/>
      <c r="C167" s="13"/>
      <c r="D167" s="13"/>
      <c r="E167" s="13"/>
      <c r="F167" s="13"/>
      <c r="G167" s="13"/>
      <c r="H167" s="48" t="s">
        <v>43</v>
      </c>
      <c r="I167" s="48"/>
      <c r="J167" s="48"/>
      <c r="K167" s="17">
        <f>K166*0.18</f>
        <v>0</v>
      </c>
    </row>
    <row r="168" spans="1:12" ht="15.6" x14ac:dyDescent="0.3">
      <c r="A168" s="13"/>
      <c r="B168" s="13"/>
      <c r="C168" s="13"/>
      <c r="D168" s="13"/>
      <c r="E168" s="13"/>
      <c r="F168" s="13"/>
      <c r="G168" s="13"/>
      <c r="H168" s="56" t="s">
        <v>68</v>
      </c>
      <c r="I168" s="57"/>
      <c r="J168" s="58"/>
      <c r="K168" s="17"/>
    </row>
    <row r="169" spans="1:12" ht="15.6" x14ac:dyDescent="0.3">
      <c r="A169" s="13"/>
      <c r="B169" s="13"/>
      <c r="C169" s="13"/>
      <c r="D169" s="13"/>
      <c r="E169" s="13"/>
      <c r="F169" s="13"/>
      <c r="G169" s="13"/>
      <c r="H169" s="48" t="s">
        <v>44</v>
      </c>
      <c r="I169" s="48"/>
      <c r="J169" s="48"/>
      <c r="K169" s="17">
        <f>SUM(K166:K168)</f>
        <v>0</v>
      </c>
    </row>
    <row r="172" spans="1:12" ht="17.399999999999999" x14ac:dyDescent="0.3">
      <c r="A172" s="44" t="s">
        <v>58</v>
      </c>
      <c r="B172" s="44"/>
      <c r="C172" s="44"/>
      <c r="D172" s="44"/>
      <c r="E172" s="44"/>
      <c r="F172" s="44"/>
      <c r="G172" s="44"/>
      <c r="H172" s="44"/>
      <c r="I172" s="44"/>
      <c r="J172" s="44"/>
      <c r="K172" s="44"/>
      <c r="L172" s="44"/>
    </row>
    <row r="173" spans="1:12" ht="46.8" x14ac:dyDescent="0.3">
      <c r="A173" s="1" t="s">
        <v>1</v>
      </c>
      <c r="B173" s="1" t="s">
        <v>2</v>
      </c>
      <c r="C173" s="1" t="s">
        <v>3</v>
      </c>
      <c r="D173" s="1" t="s">
        <v>4</v>
      </c>
      <c r="E173" s="1" t="s">
        <v>5</v>
      </c>
      <c r="F173" s="1" t="s">
        <v>6</v>
      </c>
      <c r="G173" s="1" t="s">
        <v>7</v>
      </c>
      <c r="H173" s="1" t="s">
        <v>8</v>
      </c>
      <c r="I173" s="1" t="s">
        <v>9</v>
      </c>
      <c r="J173" s="1" t="s">
        <v>10</v>
      </c>
      <c r="K173" s="1" t="s">
        <v>11</v>
      </c>
      <c r="L173" s="1" t="s">
        <v>69</v>
      </c>
    </row>
    <row r="174" spans="1:12" ht="90.6" x14ac:dyDescent="0.3">
      <c r="A174" s="52">
        <v>1</v>
      </c>
      <c r="B174" s="3" t="s">
        <v>47</v>
      </c>
      <c r="C174" s="4"/>
      <c r="D174" s="4"/>
      <c r="E174" s="4"/>
      <c r="F174" s="4"/>
      <c r="G174" s="5"/>
      <c r="H174" s="6"/>
      <c r="I174" s="7"/>
      <c r="J174" s="4"/>
      <c r="K174" s="4"/>
      <c r="L174" s="37"/>
    </row>
    <row r="175" spans="1:12" ht="15.6" x14ac:dyDescent="0.3">
      <c r="A175" s="54"/>
      <c r="B175" s="3" t="s">
        <v>94</v>
      </c>
      <c r="C175" s="4">
        <v>1</v>
      </c>
      <c r="D175" s="4">
        <v>1</v>
      </c>
      <c r="E175" s="4">
        <v>0.25</v>
      </c>
      <c r="F175" s="4">
        <v>0.15</v>
      </c>
      <c r="G175" s="5">
        <f>C175*D175*E175*F175</f>
        <v>3.7499999999999999E-2</v>
      </c>
      <c r="H175" s="6">
        <f>G175</f>
        <v>3.7499999999999999E-2</v>
      </c>
      <c r="I175" s="7" t="s">
        <v>14</v>
      </c>
      <c r="J175" s="4"/>
      <c r="K175" s="4">
        <f>(H175*J175)</f>
        <v>0</v>
      </c>
      <c r="L175" s="45"/>
    </row>
    <row r="176" spans="1:12" ht="250.2" customHeight="1" x14ac:dyDescent="0.3">
      <c r="A176" s="52">
        <v>2</v>
      </c>
      <c r="B176" s="3" t="s">
        <v>66</v>
      </c>
      <c r="C176" s="4"/>
      <c r="D176" s="4"/>
      <c r="E176" s="4"/>
      <c r="F176" s="4"/>
      <c r="G176" s="5"/>
      <c r="H176" s="6"/>
      <c r="I176" s="7"/>
      <c r="J176" s="4"/>
      <c r="K176" s="5"/>
      <c r="L176" s="37"/>
    </row>
    <row r="177" spans="1:12" ht="15.6" x14ac:dyDescent="0.3">
      <c r="A177" s="54"/>
      <c r="B177" s="3" t="s">
        <v>67</v>
      </c>
      <c r="C177" s="4">
        <v>1</v>
      </c>
      <c r="D177" s="4"/>
      <c r="E177" s="4"/>
      <c r="F177" s="4"/>
      <c r="G177" s="5">
        <f>PRODUCT(C177:F177)</f>
        <v>1</v>
      </c>
      <c r="H177" s="6">
        <f>G177</f>
        <v>1</v>
      </c>
      <c r="I177" s="7" t="s">
        <v>33</v>
      </c>
      <c r="J177" s="4"/>
      <c r="K177" s="5">
        <f>H177*J177</f>
        <v>0</v>
      </c>
      <c r="L177" s="45"/>
    </row>
    <row r="178" spans="1:12" ht="120.6" x14ac:dyDescent="0.3">
      <c r="A178" s="52">
        <v>3</v>
      </c>
      <c r="B178" s="3" t="s">
        <v>49</v>
      </c>
      <c r="C178" s="4"/>
      <c r="D178" s="4"/>
      <c r="E178" s="4"/>
      <c r="F178" s="4"/>
      <c r="G178" s="5"/>
      <c r="H178" s="6"/>
      <c r="I178" s="7"/>
      <c r="J178" s="4"/>
      <c r="K178" s="5"/>
      <c r="L178" s="37"/>
    </row>
    <row r="179" spans="1:12" ht="15.6" x14ac:dyDescent="0.3">
      <c r="A179" s="54"/>
      <c r="B179" s="3" t="s">
        <v>94</v>
      </c>
      <c r="C179" s="4"/>
      <c r="D179" s="4"/>
      <c r="E179" s="4"/>
      <c r="F179" s="4"/>
      <c r="G179" s="5"/>
      <c r="H179" s="6"/>
      <c r="I179" s="7"/>
      <c r="J179" s="4"/>
      <c r="K179" s="5"/>
      <c r="L179" s="45"/>
    </row>
    <row r="180" spans="1:12" ht="15.6" x14ac:dyDescent="0.3">
      <c r="A180" s="54"/>
      <c r="B180" s="3" t="s">
        <v>95</v>
      </c>
      <c r="C180" s="4">
        <v>1</v>
      </c>
      <c r="D180" s="4">
        <v>1</v>
      </c>
      <c r="E180" s="4"/>
      <c r="F180" s="4">
        <v>0.15</v>
      </c>
      <c r="G180" s="5">
        <f>C180*D180*F180</f>
        <v>0.15</v>
      </c>
      <c r="H180" s="6"/>
      <c r="I180" s="7"/>
      <c r="J180" s="4"/>
      <c r="K180" s="5"/>
      <c r="L180" s="45"/>
    </row>
    <row r="181" spans="1:12" ht="15.6" x14ac:dyDescent="0.3">
      <c r="A181" s="54"/>
      <c r="B181" s="3" t="s">
        <v>96</v>
      </c>
      <c r="C181" s="4">
        <v>1</v>
      </c>
      <c r="D181" s="4">
        <v>1</v>
      </c>
      <c r="E181" s="4">
        <v>0.25</v>
      </c>
      <c r="F181" s="4"/>
      <c r="G181" s="5">
        <f>C181*D181*E181</f>
        <v>0.25</v>
      </c>
      <c r="H181" s="6"/>
      <c r="I181" s="7"/>
      <c r="J181" s="4"/>
      <c r="K181" s="5"/>
      <c r="L181" s="45"/>
    </row>
    <row r="182" spans="1:12" ht="15.6" x14ac:dyDescent="0.3">
      <c r="A182" s="54"/>
      <c r="B182" s="3" t="s">
        <v>57</v>
      </c>
      <c r="C182" s="4"/>
      <c r="D182" s="4"/>
      <c r="E182" s="4"/>
      <c r="F182" s="4"/>
      <c r="G182" s="5"/>
      <c r="H182" s="6"/>
      <c r="I182" s="7"/>
      <c r="J182" s="4"/>
      <c r="K182" s="5"/>
      <c r="L182" s="45"/>
    </row>
    <row r="183" spans="1:12" ht="15.6" x14ac:dyDescent="0.3">
      <c r="A183" s="54"/>
      <c r="B183" s="3" t="s">
        <v>29</v>
      </c>
      <c r="C183" s="4">
        <v>1</v>
      </c>
      <c r="D183" s="4">
        <v>1.2</v>
      </c>
      <c r="E183" s="4">
        <v>0.9</v>
      </c>
      <c r="F183" s="4"/>
      <c r="G183" s="5">
        <f>C183*D183*E183</f>
        <v>1.08</v>
      </c>
      <c r="H183" s="6"/>
      <c r="I183" s="7"/>
      <c r="J183" s="4"/>
      <c r="K183" s="5"/>
      <c r="L183" s="45"/>
    </row>
    <row r="184" spans="1:12" ht="15.6" x14ac:dyDescent="0.3">
      <c r="A184" s="54"/>
      <c r="B184" s="3" t="s">
        <v>60</v>
      </c>
      <c r="C184" s="4">
        <v>1</v>
      </c>
      <c r="D184" s="4">
        <v>0.9</v>
      </c>
      <c r="E184" s="4"/>
      <c r="F184" s="4">
        <v>0.9</v>
      </c>
      <c r="G184" s="5">
        <f>C184*D184*F184</f>
        <v>0.81</v>
      </c>
      <c r="H184" s="6"/>
      <c r="I184" s="7"/>
      <c r="J184" s="4"/>
      <c r="K184" s="5"/>
      <c r="L184" s="45"/>
    </row>
    <row r="185" spans="1:12" ht="15.6" x14ac:dyDescent="0.3">
      <c r="A185" s="54"/>
      <c r="B185" s="3" t="s">
        <v>82</v>
      </c>
      <c r="C185" s="4"/>
      <c r="D185" s="4"/>
      <c r="E185" s="4"/>
      <c r="F185" s="4"/>
      <c r="G185" s="5"/>
      <c r="H185" s="6"/>
      <c r="I185" s="7"/>
      <c r="J185" s="4"/>
      <c r="K185" s="5"/>
      <c r="L185" s="45"/>
    </row>
    <row r="186" spans="1:12" ht="15.6" x14ac:dyDescent="0.3">
      <c r="A186" s="54"/>
      <c r="B186" s="3" t="s">
        <v>29</v>
      </c>
      <c r="C186" s="4">
        <v>1</v>
      </c>
      <c r="D186" s="4">
        <v>1</v>
      </c>
      <c r="E186" s="4">
        <v>1.1000000000000001</v>
      </c>
      <c r="F186" s="4"/>
      <c r="G186" s="5">
        <f>C186*D186*E186</f>
        <v>1.1000000000000001</v>
      </c>
      <c r="H186" s="6"/>
      <c r="I186" s="7"/>
      <c r="J186" s="4"/>
      <c r="K186" s="5"/>
      <c r="L186" s="45"/>
    </row>
    <row r="187" spans="1:12" ht="15.6" x14ac:dyDescent="0.3">
      <c r="A187" s="54"/>
      <c r="B187" s="3" t="s">
        <v>60</v>
      </c>
      <c r="C187" s="4">
        <v>1</v>
      </c>
      <c r="D187" s="4">
        <v>1</v>
      </c>
      <c r="E187" s="4"/>
      <c r="F187" s="4">
        <v>0.9</v>
      </c>
      <c r="G187" s="5">
        <f>C187*D187*F187</f>
        <v>0.9</v>
      </c>
      <c r="H187" s="6"/>
      <c r="I187" s="7"/>
      <c r="J187" s="4"/>
      <c r="K187" s="5"/>
      <c r="L187" s="45"/>
    </row>
    <row r="188" spans="1:12" ht="15.6" x14ac:dyDescent="0.3">
      <c r="A188" s="54"/>
      <c r="B188" s="3" t="s">
        <v>60</v>
      </c>
      <c r="C188" s="4">
        <v>2</v>
      </c>
      <c r="D188" s="4">
        <v>1.2</v>
      </c>
      <c r="E188" s="4"/>
      <c r="F188" s="4">
        <v>0.9</v>
      </c>
      <c r="G188" s="5">
        <f>C188*D188*F188</f>
        <v>2.16</v>
      </c>
      <c r="H188" s="6"/>
      <c r="I188" s="7"/>
      <c r="J188" s="4"/>
      <c r="K188" s="5"/>
      <c r="L188" s="45"/>
    </row>
    <row r="189" spans="1:12" ht="15.6" x14ac:dyDescent="0.3">
      <c r="A189" s="53"/>
      <c r="B189" s="3" t="s">
        <v>90</v>
      </c>
      <c r="C189" s="4">
        <v>1</v>
      </c>
      <c r="D189" s="4">
        <v>2.0499999999999998</v>
      </c>
      <c r="E189" s="4">
        <v>1</v>
      </c>
      <c r="F189" s="4"/>
      <c r="G189" s="5">
        <f>C189*D189*E189</f>
        <v>2.0499999999999998</v>
      </c>
      <c r="H189" s="6">
        <f>G180+G181+G183+G184+G186+G187+G188+G189</f>
        <v>8.5</v>
      </c>
      <c r="I189" s="7" t="s">
        <v>26</v>
      </c>
      <c r="J189" s="4"/>
      <c r="K189" s="5">
        <f>H189*J189</f>
        <v>0</v>
      </c>
      <c r="L189" s="26"/>
    </row>
    <row r="190" spans="1:12" ht="135.6" x14ac:dyDescent="0.3">
      <c r="A190" s="52">
        <v>4</v>
      </c>
      <c r="B190" s="3" t="s">
        <v>50</v>
      </c>
      <c r="C190" s="4"/>
      <c r="D190" s="4"/>
      <c r="E190" s="4"/>
      <c r="F190" s="4"/>
      <c r="G190" s="5"/>
      <c r="H190" s="6"/>
      <c r="I190" s="7"/>
      <c r="J190" s="4"/>
      <c r="K190" s="5"/>
      <c r="L190" s="46"/>
    </row>
    <row r="191" spans="1:12" ht="30.6" x14ac:dyDescent="0.3">
      <c r="A191" s="53"/>
      <c r="B191" s="3" t="s">
        <v>51</v>
      </c>
      <c r="C191" s="4">
        <v>2</v>
      </c>
      <c r="D191" s="4"/>
      <c r="E191" s="4"/>
      <c r="F191" s="4"/>
      <c r="G191" s="5">
        <f>PRODUCT(C191:F191)</f>
        <v>2</v>
      </c>
      <c r="H191" s="6">
        <f>G191</f>
        <v>2</v>
      </c>
      <c r="I191" s="7" t="s">
        <v>33</v>
      </c>
      <c r="J191" s="4"/>
      <c r="K191" s="5">
        <f>H191*J191</f>
        <v>0</v>
      </c>
      <c r="L191" s="46"/>
    </row>
    <row r="192" spans="1:12" ht="375.6" x14ac:dyDescent="0.3">
      <c r="A192" s="52">
        <v>5</v>
      </c>
      <c r="B192" s="3" t="s">
        <v>15</v>
      </c>
      <c r="C192" s="4"/>
      <c r="D192" s="4"/>
      <c r="E192" s="4"/>
      <c r="F192" s="4"/>
      <c r="G192" s="5"/>
      <c r="H192" s="6"/>
      <c r="I192" s="7"/>
      <c r="J192" s="4"/>
      <c r="K192" s="5"/>
      <c r="L192" s="37"/>
    </row>
    <row r="193" spans="1:12" ht="15.6" x14ac:dyDescent="0.3">
      <c r="A193" s="54"/>
      <c r="B193" s="3" t="s">
        <v>53</v>
      </c>
      <c r="C193" s="4">
        <v>1</v>
      </c>
      <c r="D193" s="4">
        <v>0.9</v>
      </c>
      <c r="E193" s="4">
        <v>1.2</v>
      </c>
      <c r="F193" s="4">
        <v>0.125</v>
      </c>
      <c r="G193" s="5">
        <f>C193*D193*E193*F193</f>
        <v>0.13500000000000001</v>
      </c>
      <c r="H193" s="6"/>
      <c r="I193" s="7"/>
      <c r="J193" s="4"/>
      <c r="K193" s="5"/>
      <c r="L193" s="45"/>
    </row>
    <row r="194" spans="1:12" ht="15.6" x14ac:dyDescent="0.3">
      <c r="A194" s="53"/>
      <c r="B194" s="3" t="s">
        <v>85</v>
      </c>
      <c r="C194" s="4">
        <v>1</v>
      </c>
      <c r="D194" s="4">
        <v>1</v>
      </c>
      <c r="E194" s="4">
        <v>1.1000000000000001</v>
      </c>
      <c r="F194" s="4">
        <v>0.1</v>
      </c>
      <c r="G194" s="5">
        <f>C194*D194*E194*F194</f>
        <v>0.11000000000000001</v>
      </c>
      <c r="H194" s="6">
        <f>G193+G194</f>
        <v>0.24500000000000002</v>
      </c>
      <c r="I194" s="7" t="s">
        <v>52</v>
      </c>
      <c r="J194" s="4"/>
      <c r="K194" s="5">
        <f>H194*J194</f>
        <v>0</v>
      </c>
      <c r="L194" s="38"/>
    </row>
    <row r="195" spans="1:12" ht="225.6" x14ac:dyDescent="0.3">
      <c r="A195" s="52">
        <v>6</v>
      </c>
      <c r="B195" s="3" t="s">
        <v>27</v>
      </c>
      <c r="C195" s="4"/>
      <c r="D195" s="4"/>
      <c r="E195" s="4"/>
      <c r="F195" s="4"/>
      <c r="G195" s="5"/>
      <c r="H195" s="6"/>
      <c r="I195" s="7"/>
      <c r="J195" s="4"/>
      <c r="K195" s="5"/>
      <c r="L195" s="45"/>
    </row>
    <row r="196" spans="1:12" ht="15.6" x14ac:dyDescent="0.3">
      <c r="A196" s="54"/>
      <c r="B196" s="3" t="s">
        <v>57</v>
      </c>
      <c r="C196" s="4"/>
      <c r="D196" s="4"/>
      <c r="E196" s="4"/>
      <c r="F196" s="4"/>
      <c r="G196" s="5"/>
      <c r="H196" s="6"/>
      <c r="I196" s="7"/>
      <c r="J196" s="4"/>
      <c r="K196" s="5"/>
      <c r="L196" s="45"/>
    </row>
    <row r="197" spans="1:12" ht="15.6" x14ac:dyDescent="0.3">
      <c r="A197" s="54"/>
      <c r="B197" s="3" t="s">
        <v>60</v>
      </c>
      <c r="C197" s="4">
        <v>1</v>
      </c>
      <c r="D197" s="4">
        <v>0.9</v>
      </c>
      <c r="E197" s="4"/>
      <c r="F197" s="4">
        <v>2.4500000000000002</v>
      </c>
      <c r="G197" s="5">
        <f>C197*D197*F197</f>
        <v>2.2050000000000001</v>
      </c>
      <c r="H197" s="6"/>
      <c r="I197" s="7"/>
      <c r="J197" s="4"/>
      <c r="K197" s="5"/>
      <c r="L197" s="45"/>
    </row>
    <row r="198" spans="1:12" ht="15.6" x14ac:dyDescent="0.3">
      <c r="A198" s="54"/>
      <c r="B198" s="3"/>
      <c r="C198" s="4">
        <v>2</v>
      </c>
      <c r="D198" s="4">
        <v>1.2</v>
      </c>
      <c r="E198" s="4"/>
      <c r="F198" s="4">
        <v>2.4500000000000002</v>
      </c>
      <c r="G198" s="5">
        <f>C198*D198*F198</f>
        <v>5.88</v>
      </c>
      <c r="H198" s="6"/>
      <c r="I198" s="7"/>
      <c r="J198" s="4"/>
      <c r="K198" s="5"/>
      <c r="L198" s="45"/>
    </row>
    <row r="199" spans="1:12" ht="15.6" x14ac:dyDescent="0.3">
      <c r="A199" s="54"/>
      <c r="B199" s="3" t="s">
        <v>82</v>
      </c>
      <c r="C199" s="4"/>
      <c r="D199" s="4"/>
      <c r="E199" s="4"/>
      <c r="F199" s="4"/>
      <c r="G199" s="5"/>
      <c r="H199" s="6"/>
      <c r="I199" s="7"/>
      <c r="J199" s="4"/>
      <c r="K199" s="5"/>
      <c r="L199" s="45"/>
    </row>
    <row r="200" spans="1:12" ht="15.6" x14ac:dyDescent="0.3">
      <c r="A200" s="54"/>
      <c r="B200" s="3" t="s">
        <v>60</v>
      </c>
      <c r="C200" s="4">
        <v>1</v>
      </c>
      <c r="D200" s="4">
        <v>1</v>
      </c>
      <c r="E200" s="4"/>
      <c r="F200" s="4">
        <v>2.4500000000000002</v>
      </c>
      <c r="G200" s="5">
        <f>C200*D200*F200</f>
        <v>2.4500000000000002</v>
      </c>
      <c r="H200" s="6"/>
      <c r="I200" s="7"/>
      <c r="J200" s="4"/>
      <c r="K200" s="5"/>
      <c r="L200" s="45"/>
    </row>
    <row r="201" spans="1:12" ht="15.6" x14ac:dyDescent="0.3">
      <c r="A201" s="54"/>
      <c r="B201" s="3"/>
      <c r="C201" s="4">
        <v>2</v>
      </c>
      <c r="D201" s="4">
        <v>1.1000000000000001</v>
      </c>
      <c r="E201" s="4"/>
      <c r="F201" s="4">
        <v>2.4500000000000002</v>
      </c>
      <c r="G201" s="5">
        <f>C201*D201*F201</f>
        <v>5.3900000000000006</v>
      </c>
      <c r="H201" s="6">
        <f>G197+G198+G200+G201</f>
        <v>15.925000000000001</v>
      </c>
      <c r="I201" s="7" t="s">
        <v>26</v>
      </c>
      <c r="J201" s="4"/>
      <c r="K201" s="5">
        <f>J201*H201</f>
        <v>0</v>
      </c>
      <c r="L201" s="45"/>
    </row>
    <row r="202" spans="1:12" ht="195.6" x14ac:dyDescent="0.3">
      <c r="A202" s="52">
        <v>7</v>
      </c>
      <c r="B202" s="3" t="s">
        <v>28</v>
      </c>
      <c r="C202" s="4"/>
      <c r="D202" s="4"/>
      <c r="E202" s="4"/>
      <c r="F202" s="4"/>
      <c r="G202" s="5"/>
      <c r="H202" s="6"/>
      <c r="I202" s="7"/>
      <c r="J202" s="4"/>
      <c r="K202" s="5"/>
      <c r="L202" s="46"/>
    </row>
    <row r="203" spans="1:12" ht="15.6" x14ac:dyDescent="0.3">
      <c r="A203" s="54"/>
      <c r="B203" s="3" t="s">
        <v>94</v>
      </c>
      <c r="C203" s="4"/>
      <c r="D203" s="4"/>
      <c r="E203" s="4"/>
      <c r="F203" s="4"/>
      <c r="G203" s="5"/>
      <c r="H203" s="6"/>
      <c r="I203" s="7"/>
      <c r="J203" s="4"/>
      <c r="K203" s="5"/>
      <c r="L203" s="46"/>
    </row>
    <row r="204" spans="1:12" ht="15.6" x14ac:dyDescent="0.3">
      <c r="A204" s="54"/>
      <c r="B204" s="3" t="s">
        <v>95</v>
      </c>
      <c r="C204" s="4">
        <v>1</v>
      </c>
      <c r="D204" s="4">
        <v>1</v>
      </c>
      <c r="E204" s="4"/>
      <c r="F204" s="4">
        <v>0.15</v>
      </c>
      <c r="G204" s="5">
        <f>C204*D204*F204</f>
        <v>0.15</v>
      </c>
      <c r="H204" s="6"/>
      <c r="I204" s="7"/>
      <c r="J204" s="4"/>
      <c r="K204" s="5"/>
      <c r="L204" s="46"/>
    </row>
    <row r="205" spans="1:12" ht="15.6" x14ac:dyDescent="0.3">
      <c r="A205" s="54"/>
      <c r="B205" s="3" t="s">
        <v>96</v>
      </c>
      <c r="C205" s="4">
        <v>1</v>
      </c>
      <c r="D205" s="4">
        <v>1</v>
      </c>
      <c r="E205" s="4">
        <v>0.25</v>
      </c>
      <c r="F205" s="4"/>
      <c r="G205" s="5">
        <f>C205*D205*E205</f>
        <v>0.25</v>
      </c>
      <c r="H205" s="6"/>
      <c r="I205" s="7"/>
      <c r="J205" s="4"/>
      <c r="K205" s="5"/>
      <c r="L205" s="46"/>
    </row>
    <row r="206" spans="1:12" ht="15.6" x14ac:dyDescent="0.3">
      <c r="A206" s="54"/>
      <c r="B206" s="3" t="s">
        <v>90</v>
      </c>
      <c r="C206" s="4">
        <v>1</v>
      </c>
      <c r="D206" s="4">
        <v>2.0499999999999998</v>
      </c>
      <c r="E206" s="4">
        <v>1</v>
      </c>
      <c r="F206" s="4"/>
      <c r="G206" s="5">
        <f>C206*D206*E206</f>
        <v>2.0499999999999998</v>
      </c>
      <c r="H206" s="6"/>
      <c r="I206" s="7"/>
      <c r="J206" s="4"/>
      <c r="K206" s="5"/>
      <c r="L206" s="46"/>
    </row>
    <row r="207" spans="1:12" ht="15.6" x14ac:dyDescent="0.3">
      <c r="A207" s="54"/>
      <c r="B207" s="3" t="s">
        <v>53</v>
      </c>
      <c r="C207" s="4">
        <v>1</v>
      </c>
      <c r="D207" s="4">
        <v>0.9</v>
      </c>
      <c r="E207" s="4">
        <v>1.2</v>
      </c>
      <c r="F207" s="4"/>
      <c r="G207" s="5">
        <f>C207*D207*E207</f>
        <v>1.08</v>
      </c>
      <c r="H207" s="6"/>
      <c r="I207" s="7"/>
      <c r="J207" s="4"/>
      <c r="K207" s="5"/>
      <c r="L207" s="46"/>
    </row>
    <row r="208" spans="1:12" ht="15.6" x14ac:dyDescent="0.3">
      <c r="A208" s="54"/>
      <c r="B208" s="3" t="s">
        <v>61</v>
      </c>
      <c r="C208" s="4">
        <v>1</v>
      </c>
      <c r="D208" s="4">
        <v>1</v>
      </c>
      <c r="E208" s="4">
        <v>1.1000000000000001</v>
      </c>
      <c r="F208" s="4"/>
      <c r="G208" s="5">
        <f>C208*D208*E208</f>
        <v>1.1000000000000001</v>
      </c>
      <c r="H208" s="6">
        <f>SUM(G202:G208)</f>
        <v>4.63</v>
      </c>
      <c r="I208" s="7" t="s">
        <v>26</v>
      </c>
      <c r="J208" s="4"/>
      <c r="K208" s="5">
        <f>J208*H208</f>
        <v>0</v>
      </c>
      <c r="L208" s="46"/>
    </row>
    <row r="209" spans="1:12" ht="195.6" x14ac:dyDescent="0.3">
      <c r="A209" s="2">
        <v>8</v>
      </c>
      <c r="B209" s="3" t="s">
        <v>71</v>
      </c>
      <c r="C209" s="4">
        <v>1</v>
      </c>
      <c r="D209" s="4">
        <v>9</v>
      </c>
      <c r="E209" s="4"/>
      <c r="F209" s="4"/>
      <c r="G209" s="5">
        <f>D209</f>
        <v>9</v>
      </c>
      <c r="H209" s="6">
        <f t="shared" ref="H209:H210" si="30">G209</f>
        <v>9</v>
      </c>
      <c r="I209" s="7" t="s">
        <v>32</v>
      </c>
      <c r="J209" s="8"/>
      <c r="K209" s="5">
        <f t="shared" ref="K209" si="31">J209*H209</f>
        <v>0</v>
      </c>
      <c r="L209" s="5"/>
    </row>
    <row r="210" spans="1:12" ht="135.6" x14ac:dyDescent="0.3">
      <c r="A210" s="2">
        <v>9</v>
      </c>
      <c r="B210" s="3" t="s">
        <v>36</v>
      </c>
      <c r="C210" s="4">
        <v>1</v>
      </c>
      <c r="D210" s="4">
        <v>3</v>
      </c>
      <c r="E210" s="4"/>
      <c r="F210" s="4"/>
      <c r="G210" s="5">
        <f>PRODUCT(C210:F210)</f>
        <v>3</v>
      </c>
      <c r="H210" s="6">
        <f t="shared" si="30"/>
        <v>3</v>
      </c>
      <c r="I210" s="7" t="s">
        <v>32</v>
      </c>
      <c r="J210" s="8"/>
      <c r="K210" s="5">
        <f>(H210*J210)</f>
        <v>0</v>
      </c>
      <c r="L210" s="5"/>
    </row>
    <row r="211" spans="1:12" ht="120.6" x14ac:dyDescent="0.3">
      <c r="A211" s="2">
        <v>10</v>
      </c>
      <c r="B211" s="3" t="s">
        <v>76</v>
      </c>
      <c r="C211" s="4">
        <v>1</v>
      </c>
      <c r="D211" s="4"/>
      <c r="E211" s="4"/>
      <c r="F211" s="4"/>
      <c r="G211" s="5">
        <f>C211</f>
        <v>1</v>
      </c>
      <c r="H211" s="6">
        <f>G211</f>
        <v>1</v>
      </c>
      <c r="I211" s="7" t="s">
        <v>33</v>
      </c>
      <c r="J211" s="5"/>
      <c r="K211" s="5">
        <f>(H211*J211)</f>
        <v>0</v>
      </c>
      <c r="L211" s="5"/>
    </row>
    <row r="212" spans="1:12" ht="120.6" x14ac:dyDescent="0.3">
      <c r="A212" s="2">
        <v>11</v>
      </c>
      <c r="B212" s="3" t="s">
        <v>73</v>
      </c>
      <c r="C212" s="4">
        <v>1</v>
      </c>
      <c r="D212" s="4"/>
      <c r="E212" s="4"/>
      <c r="F212" s="4"/>
      <c r="G212" s="5">
        <f t="shared" ref="G212:G213" si="32">PRODUCT(C212:F212)</f>
        <v>1</v>
      </c>
      <c r="H212" s="6">
        <f t="shared" ref="H212:H213" si="33">G212</f>
        <v>1</v>
      </c>
      <c r="I212" s="4" t="s">
        <v>33</v>
      </c>
      <c r="J212" s="8"/>
      <c r="K212" s="5">
        <f t="shared" ref="K212:K213" si="34">J212*H212</f>
        <v>0</v>
      </c>
      <c r="L212" s="5"/>
    </row>
    <row r="213" spans="1:12" ht="210.6" x14ac:dyDescent="0.3">
      <c r="A213" s="2">
        <v>12</v>
      </c>
      <c r="B213" s="3" t="s">
        <v>34</v>
      </c>
      <c r="C213" s="4">
        <v>2</v>
      </c>
      <c r="D213" s="4"/>
      <c r="E213" s="4"/>
      <c r="F213" s="4"/>
      <c r="G213" s="5">
        <f t="shared" si="32"/>
        <v>2</v>
      </c>
      <c r="H213" s="6">
        <f t="shared" si="33"/>
        <v>2</v>
      </c>
      <c r="I213" s="4" t="s">
        <v>33</v>
      </c>
      <c r="J213" s="8"/>
      <c r="K213" s="5">
        <f t="shared" si="34"/>
        <v>0</v>
      </c>
      <c r="L213" s="5"/>
    </row>
    <row r="214" spans="1:12" ht="45" x14ac:dyDescent="0.3">
      <c r="A214" s="2">
        <v>13</v>
      </c>
      <c r="B214" s="14" t="s">
        <v>86</v>
      </c>
      <c r="C214" s="4">
        <v>1</v>
      </c>
      <c r="D214" s="4"/>
      <c r="E214" s="4"/>
      <c r="F214" s="4"/>
      <c r="G214" s="5">
        <f>PRODUCT(C214:F214)</f>
        <v>1</v>
      </c>
      <c r="H214" s="6">
        <f>G214</f>
        <v>1</v>
      </c>
      <c r="I214" s="4" t="s">
        <v>33</v>
      </c>
      <c r="J214" s="8"/>
      <c r="K214" s="5">
        <f>(H214*J214)</f>
        <v>0</v>
      </c>
      <c r="L214" s="23"/>
    </row>
    <row r="215" spans="1:12" ht="45.6" x14ac:dyDescent="0.3">
      <c r="A215" s="2">
        <v>14</v>
      </c>
      <c r="B215" s="9" t="s">
        <v>54</v>
      </c>
      <c r="C215" s="4">
        <v>1</v>
      </c>
      <c r="D215" s="4"/>
      <c r="E215" s="4"/>
      <c r="F215" s="4"/>
      <c r="G215" s="5">
        <f t="shared" ref="G215" si="35">PRODUCT(C215:F215)</f>
        <v>1</v>
      </c>
      <c r="H215" s="6">
        <f t="shared" ref="H215" si="36">G215</f>
        <v>1</v>
      </c>
      <c r="I215" s="4" t="s">
        <v>33</v>
      </c>
      <c r="J215" s="8"/>
      <c r="K215" s="5">
        <f t="shared" ref="K215" si="37">J215*H215</f>
        <v>0</v>
      </c>
      <c r="L215" s="22"/>
    </row>
    <row r="216" spans="1:12" ht="285.60000000000002" x14ac:dyDescent="0.3">
      <c r="A216" s="2">
        <v>15</v>
      </c>
      <c r="B216" s="3" t="s">
        <v>79</v>
      </c>
      <c r="C216" s="4">
        <v>1</v>
      </c>
      <c r="D216" s="4"/>
      <c r="E216" s="4"/>
      <c r="F216" s="4"/>
      <c r="G216" s="5">
        <f>PRODUCT(C216:F216)</f>
        <v>1</v>
      </c>
      <c r="H216" s="6">
        <f>G216</f>
        <v>1</v>
      </c>
      <c r="I216" s="4" t="s">
        <v>33</v>
      </c>
      <c r="J216" s="8"/>
      <c r="K216" s="5">
        <f>(H216*J216)</f>
        <v>0</v>
      </c>
      <c r="L216" s="5"/>
    </row>
    <row r="217" spans="1:12" ht="255.6" x14ac:dyDescent="0.3">
      <c r="A217" s="15">
        <v>16</v>
      </c>
      <c r="B217" s="3" t="s">
        <v>80</v>
      </c>
      <c r="C217" s="4">
        <v>1</v>
      </c>
      <c r="D217" s="4"/>
      <c r="E217" s="4"/>
      <c r="F217" s="4"/>
      <c r="G217" s="5">
        <f>C217</f>
        <v>1</v>
      </c>
      <c r="H217" s="6">
        <f>G217</f>
        <v>1</v>
      </c>
      <c r="I217" s="4" t="s">
        <v>33</v>
      </c>
      <c r="J217" s="8"/>
      <c r="K217" s="5">
        <f>H217*J217</f>
        <v>0</v>
      </c>
      <c r="L217" s="5"/>
    </row>
    <row r="218" spans="1:12" ht="210.6" x14ac:dyDescent="0.3">
      <c r="A218" s="2">
        <v>17</v>
      </c>
      <c r="B218" s="9" t="s">
        <v>37</v>
      </c>
      <c r="C218" s="4">
        <v>1</v>
      </c>
      <c r="D218" s="4"/>
      <c r="E218" s="4"/>
      <c r="F218" s="4"/>
      <c r="G218" s="5">
        <v>500</v>
      </c>
      <c r="H218" s="6">
        <f>PRODUCT(C218:G218)</f>
        <v>500</v>
      </c>
      <c r="I218" s="7" t="s">
        <v>38</v>
      </c>
      <c r="J218" s="4"/>
      <c r="K218" s="5">
        <f>H218*J218</f>
        <v>0</v>
      </c>
      <c r="L218" s="5"/>
    </row>
    <row r="219" spans="1:12" ht="300.60000000000002" x14ac:dyDescent="0.3">
      <c r="A219" s="2">
        <v>18</v>
      </c>
      <c r="B219" s="3" t="s">
        <v>39</v>
      </c>
      <c r="C219" s="4">
        <v>1</v>
      </c>
      <c r="D219" s="4"/>
      <c r="E219" s="4"/>
      <c r="F219" s="4"/>
      <c r="G219" s="5">
        <v>0.12</v>
      </c>
      <c r="H219" s="6">
        <f>G219</f>
        <v>0.12</v>
      </c>
      <c r="I219" s="7" t="s">
        <v>40</v>
      </c>
      <c r="J219" s="8"/>
      <c r="K219" s="5">
        <f>H219*J219</f>
        <v>0</v>
      </c>
      <c r="L219" s="5"/>
    </row>
    <row r="220" spans="1:12" ht="135.6" x14ac:dyDescent="0.3">
      <c r="A220" s="52">
        <v>19</v>
      </c>
      <c r="B220" s="3" t="s">
        <v>81</v>
      </c>
      <c r="C220" s="4"/>
      <c r="D220" s="4"/>
      <c r="E220" s="4"/>
      <c r="F220" s="4"/>
      <c r="G220" s="5"/>
      <c r="H220" s="6"/>
      <c r="I220" s="7"/>
      <c r="J220" s="4"/>
      <c r="K220" s="5"/>
      <c r="L220" s="37"/>
    </row>
    <row r="221" spans="1:12" ht="15.6" x14ac:dyDescent="0.3">
      <c r="A221" s="54"/>
      <c r="B221" s="3" t="s">
        <v>56</v>
      </c>
      <c r="C221" s="4"/>
      <c r="D221" s="4"/>
      <c r="E221" s="4"/>
      <c r="F221" s="4"/>
      <c r="G221" s="5"/>
      <c r="H221" s="6"/>
      <c r="I221" s="7"/>
      <c r="J221" s="4"/>
      <c r="K221" s="5"/>
      <c r="L221" s="45"/>
    </row>
    <row r="222" spans="1:12" ht="15.6" x14ac:dyDescent="0.3">
      <c r="A222" s="54"/>
      <c r="B222" s="3"/>
      <c r="C222" s="4">
        <v>1</v>
      </c>
      <c r="D222" s="4">
        <v>2.0499999999999998</v>
      </c>
      <c r="E222" s="4"/>
      <c r="F222" s="4">
        <v>2.4500000000000002</v>
      </c>
      <c r="G222" s="5">
        <f>C222*D222*F222</f>
        <v>5.0225</v>
      </c>
      <c r="H222" s="6"/>
      <c r="I222" s="7"/>
      <c r="J222" s="4"/>
      <c r="K222" s="5"/>
      <c r="L222" s="45"/>
    </row>
    <row r="223" spans="1:12" ht="15.6" x14ac:dyDescent="0.3">
      <c r="A223" s="54"/>
      <c r="B223" s="3"/>
      <c r="C223" s="4">
        <v>1</v>
      </c>
      <c r="D223" s="4">
        <v>1</v>
      </c>
      <c r="E223" s="4"/>
      <c r="F223" s="4">
        <v>2.4500000000000002</v>
      </c>
      <c r="G223" s="5">
        <f>C223*D223*F223</f>
        <v>2.4500000000000002</v>
      </c>
      <c r="H223" s="6"/>
      <c r="I223" s="7"/>
      <c r="J223" s="4"/>
      <c r="K223" s="5"/>
      <c r="L223" s="45"/>
    </row>
    <row r="224" spans="1:12" ht="15.6" x14ac:dyDescent="0.3">
      <c r="A224" s="54"/>
      <c r="B224" s="3"/>
      <c r="C224" s="4"/>
      <c r="D224" s="4"/>
      <c r="E224" s="4"/>
      <c r="F224" s="4"/>
      <c r="G224" s="5">
        <f>SUM(G222:G223)</f>
        <v>7.4725000000000001</v>
      </c>
      <c r="H224" s="6">
        <f>G224</f>
        <v>7.4725000000000001</v>
      </c>
      <c r="I224" s="7" t="s">
        <v>26</v>
      </c>
      <c r="J224" s="4"/>
      <c r="K224" s="5">
        <f>J224*H224</f>
        <v>0</v>
      </c>
      <c r="L224" s="45"/>
    </row>
    <row r="225" spans="1:12" ht="240.6" x14ac:dyDescent="0.3">
      <c r="A225" s="55">
        <v>20</v>
      </c>
      <c r="B225" s="3" t="s">
        <v>55</v>
      </c>
      <c r="C225" s="4"/>
      <c r="D225" s="4"/>
      <c r="E225" s="4"/>
      <c r="F225" s="4"/>
      <c r="G225" s="5"/>
      <c r="H225" s="6"/>
      <c r="I225" s="7"/>
      <c r="J225" s="4"/>
      <c r="K225" s="5"/>
      <c r="L225" s="37"/>
    </row>
    <row r="226" spans="1:12" ht="15.6" x14ac:dyDescent="0.3">
      <c r="A226" s="55"/>
      <c r="B226" s="3" t="s">
        <v>93</v>
      </c>
      <c r="C226" s="4"/>
      <c r="D226" s="4"/>
      <c r="E226" s="4"/>
      <c r="F226" s="4"/>
      <c r="G226" s="5"/>
      <c r="H226" s="6"/>
      <c r="I226" s="7"/>
      <c r="J226" s="4"/>
      <c r="K226" s="5"/>
      <c r="L226" s="45"/>
    </row>
    <row r="227" spans="1:12" ht="15.6" x14ac:dyDescent="0.3">
      <c r="A227" s="55"/>
      <c r="B227" s="3"/>
      <c r="C227" s="4">
        <v>2</v>
      </c>
      <c r="D227" s="4">
        <v>2.2999999999999998</v>
      </c>
      <c r="E227" s="4"/>
      <c r="F227" s="4">
        <v>2.4500000000000002</v>
      </c>
      <c r="G227" s="5">
        <f>F227*C227*D227</f>
        <v>11.27</v>
      </c>
      <c r="H227" s="6"/>
      <c r="I227" s="7"/>
      <c r="J227" s="4"/>
      <c r="K227" s="5"/>
      <c r="L227" s="45"/>
    </row>
    <row r="228" spans="1:12" ht="15.6" x14ac:dyDescent="0.3">
      <c r="A228" s="55"/>
      <c r="B228" s="3"/>
      <c r="C228" s="4">
        <v>1</v>
      </c>
      <c r="D228" s="4">
        <v>2.15</v>
      </c>
      <c r="E228" s="4"/>
      <c r="F228" s="4">
        <v>2.4500000000000002</v>
      </c>
      <c r="G228" s="5">
        <f>F228*C228*D228</f>
        <v>5.2675000000000001</v>
      </c>
      <c r="H228" s="6"/>
      <c r="I228" s="7"/>
      <c r="J228" s="4"/>
      <c r="K228" s="5"/>
      <c r="L228" s="45"/>
    </row>
    <row r="229" spans="1:12" ht="15.6" x14ac:dyDescent="0.3">
      <c r="A229" s="55"/>
      <c r="B229" s="3"/>
      <c r="C229" s="4"/>
      <c r="D229" s="4"/>
      <c r="E229" s="4"/>
      <c r="F229" s="4"/>
      <c r="G229" s="5">
        <f>SUM(G227:G228)</f>
        <v>16.537500000000001</v>
      </c>
      <c r="H229" s="6">
        <f>G229</f>
        <v>16.537500000000001</v>
      </c>
      <c r="I229" s="7" t="s">
        <v>26</v>
      </c>
      <c r="J229" s="4"/>
      <c r="K229" s="5">
        <f>J229*H229</f>
        <v>0</v>
      </c>
      <c r="L229" s="38"/>
    </row>
    <row r="230" spans="1:12" ht="15.6" x14ac:dyDescent="0.3">
      <c r="A230" s="10"/>
      <c r="B230" s="11"/>
      <c r="C230" s="12"/>
      <c r="D230" s="12"/>
      <c r="E230" s="12"/>
      <c r="F230" s="12"/>
      <c r="G230" s="12"/>
      <c r="H230" s="47" t="s">
        <v>0</v>
      </c>
      <c r="I230" s="47"/>
      <c r="J230" s="47"/>
      <c r="K230" s="16">
        <f>SUM(K174:K229)</f>
        <v>0</v>
      </c>
    </row>
    <row r="231" spans="1:12" ht="15.6" x14ac:dyDescent="0.3">
      <c r="A231" s="13"/>
      <c r="B231" s="13"/>
      <c r="C231" s="13"/>
      <c r="D231" s="13"/>
      <c r="E231" s="13"/>
      <c r="F231" s="13"/>
      <c r="G231" s="13"/>
      <c r="H231" s="48" t="s">
        <v>43</v>
      </c>
      <c r="I231" s="48"/>
      <c r="J231" s="48"/>
      <c r="K231" s="17">
        <f>K230*0.18</f>
        <v>0</v>
      </c>
    </row>
    <row r="232" spans="1:12" ht="15.6" x14ac:dyDescent="0.3">
      <c r="A232" s="13"/>
      <c r="B232" s="13"/>
      <c r="C232" s="13"/>
      <c r="D232" s="13"/>
      <c r="E232" s="13"/>
      <c r="F232" s="13"/>
      <c r="G232" s="13"/>
      <c r="H232" s="56" t="s">
        <v>68</v>
      </c>
      <c r="I232" s="57"/>
      <c r="J232" s="58"/>
      <c r="K232" s="17"/>
    </row>
    <row r="233" spans="1:12" ht="15.6" x14ac:dyDescent="0.3">
      <c r="A233" s="13"/>
      <c r="B233" s="13"/>
      <c r="C233" s="13"/>
      <c r="D233" s="13"/>
      <c r="E233" s="13"/>
      <c r="F233" s="13"/>
      <c r="G233" s="13"/>
      <c r="H233" s="48" t="s">
        <v>44</v>
      </c>
      <c r="I233" s="48"/>
      <c r="J233" s="48"/>
      <c r="K233" s="17">
        <f>SUM(K230:K232)</f>
        <v>0</v>
      </c>
    </row>
    <row r="234" spans="1:12" ht="15.6" x14ac:dyDescent="0.3">
      <c r="A234" s="13"/>
      <c r="B234" s="13"/>
      <c r="C234" s="13"/>
      <c r="D234" s="13"/>
      <c r="E234" s="13"/>
      <c r="F234" s="13"/>
      <c r="G234" s="13"/>
      <c r="H234" s="35"/>
      <c r="I234" s="35"/>
      <c r="J234" s="35"/>
      <c r="K234" s="36"/>
    </row>
    <row r="236" spans="1:12" ht="15.6" x14ac:dyDescent="0.3">
      <c r="A236" s="39" t="s">
        <v>124</v>
      </c>
      <c r="B236" s="39"/>
      <c r="C236" s="39"/>
      <c r="D236" s="39"/>
      <c r="E236" s="39"/>
      <c r="F236" s="39"/>
      <c r="G236" s="39"/>
      <c r="H236" s="39"/>
      <c r="I236" s="39"/>
      <c r="J236" s="39"/>
      <c r="K236" s="39"/>
    </row>
    <row r="237" spans="1:12" ht="46.8" x14ac:dyDescent="0.3">
      <c r="A237" s="1" t="s">
        <v>1</v>
      </c>
      <c r="B237" s="39" t="s">
        <v>62</v>
      </c>
      <c r="C237" s="39"/>
      <c r="D237" s="39"/>
      <c r="E237" s="39"/>
      <c r="F237" s="39"/>
      <c r="G237" s="39"/>
      <c r="H237" s="39"/>
      <c r="I237" s="39"/>
      <c r="J237" s="39" t="s">
        <v>11</v>
      </c>
      <c r="K237" s="39"/>
    </row>
    <row r="238" spans="1:12" ht="15.6" x14ac:dyDescent="0.3">
      <c r="A238" s="18">
        <v>1</v>
      </c>
      <c r="B238" s="40" t="s">
        <v>65</v>
      </c>
      <c r="C238" s="40"/>
      <c r="D238" s="40"/>
      <c r="E238" s="40"/>
      <c r="F238" s="40"/>
      <c r="G238" s="40"/>
      <c r="H238" s="40"/>
      <c r="I238" s="40"/>
      <c r="J238" s="41">
        <f>K293</f>
        <v>0</v>
      </c>
      <c r="K238" s="41"/>
    </row>
    <row r="239" spans="1:12" ht="15.6" x14ac:dyDescent="0.3">
      <c r="A239" s="18">
        <v>2</v>
      </c>
      <c r="B239" s="40" t="s">
        <v>125</v>
      </c>
      <c r="C239" s="40"/>
      <c r="D239" s="40"/>
      <c r="E239" s="40"/>
      <c r="F239" s="40"/>
      <c r="G239" s="40"/>
      <c r="H239" s="40"/>
      <c r="I239" s="40"/>
      <c r="J239" s="41">
        <f>K419</f>
        <v>0</v>
      </c>
      <c r="K239" s="41"/>
    </row>
    <row r="240" spans="1:12" ht="15.6" x14ac:dyDescent="0.3">
      <c r="A240" s="18">
        <v>3</v>
      </c>
      <c r="B240" s="40" t="s">
        <v>63</v>
      </c>
      <c r="C240" s="40"/>
      <c r="D240" s="40"/>
      <c r="E240" s="40"/>
      <c r="F240" s="40"/>
      <c r="G240" s="40"/>
      <c r="H240" s="40"/>
      <c r="I240" s="40"/>
      <c r="J240" s="41">
        <f>K480</f>
        <v>0</v>
      </c>
      <c r="K240" s="41"/>
    </row>
    <row r="241" spans="1:12" ht="15.6" x14ac:dyDescent="0.3">
      <c r="A241" s="19"/>
      <c r="B241" s="42" t="s">
        <v>0</v>
      </c>
      <c r="C241" s="42"/>
      <c r="D241" s="42"/>
      <c r="E241" s="42"/>
      <c r="F241" s="42"/>
      <c r="G241" s="42"/>
      <c r="H241" s="42"/>
      <c r="I241" s="42"/>
      <c r="J241" s="43"/>
      <c r="K241" s="43"/>
    </row>
    <row r="245" spans="1:12" ht="17.399999999999999" x14ac:dyDescent="0.3">
      <c r="A245" s="44" t="s">
        <v>59</v>
      </c>
      <c r="B245" s="44"/>
      <c r="C245" s="44"/>
      <c r="D245" s="44"/>
      <c r="E245" s="44"/>
      <c r="F245" s="44"/>
      <c r="G245" s="44"/>
      <c r="H245" s="44"/>
      <c r="I245" s="44"/>
      <c r="J245" s="44"/>
      <c r="K245" s="44"/>
      <c r="L245" s="44"/>
    </row>
    <row r="246" spans="1:12" ht="46.8" x14ac:dyDescent="0.3">
      <c r="A246" s="24" t="s">
        <v>1</v>
      </c>
      <c r="B246" s="24" t="s">
        <v>2</v>
      </c>
      <c r="C246" s="24" t="s">
        <v>3</v>
      </c>
      <c r="D246" s="24" t="s">
        <v>4</v>
      </c>
      <c r="E246" s="24" t="s">
        <v>5</v>
      </c>
      <c r="F246" s="24" t="s">
        <v>6</v>
      </c>
      <c r="G246" s="24" t="s">
        <v>7</v>
      </c>
      <c r="H246" s="24" t="s">
        <v>8</v>
      </c>
      <c r="I246" s="24" t="s">
        <v>9</v>
      </c>
      <c r="J246" s="24" t="s">
        <v>10</v>
      </c>
      <c r="K246" s="24" t="s">
        <v>11</v>
      </c>
      <c r="L246" s="20" t="s">
        <v>69</v>
      </c>
    </row>
    <row r="247" spans="1:12" ht="285.60000000000002" x14ac:dyDescent="0.3">
      <c r="A247" s="2">
        <v>1</v>
      </c>
      <c r="B247" s="3" t="s">
        <v>12</v>
      </c>
      <c r="C247" s="4"/>
      <c r="D247" s="4"/>
      <c r="E247" s="4"/>
      <c r="F247" s="4"/>
      <c r="G247" s="5"/>
      <c r="H247" s="6"/>
      <c r="I247" s="7"/>
      <c r="J247" s="8"/>
      <c r="K247" s="5"/>
      <c r="L247" s="37"/>
    </row>
    <row r="248" spans="1:12" ht="15.6" x14ac:dyDescent="0.3">
      <c r="A248" s="2"/>
      <c r="B248" s="3" t="s">
        <v>13</v>
      </c>
      <c r="C248" s="4">
        <v>1</v>
      </c>
      <c r="D248" s="4">
        <f>3.35+0.3</f>
        <v>3.65</v>
      </c>
      <c r="E248" s="4">
        <f>1.55+0.15+0.15</f>
        <v>1.8499999999999999</v>
      </c>
      <c r="F248" s="4">
        <v>0.45</v>
      </c>
      <c r="G248" s="5">
        <f>PRODUCT(C248:F248)</f>
        <v>3.0386249999999997</v>
      </c>
      <c r="H248" s="6">
        <f>SUM(G248:G248)</f>
        <v>3.0386249999999997</v>
      </c>
      <c r="I248" s="7" t="s">
        <v>14</v>
      </c>
      <c r="J248" s="8"/>
      <c r="K248" s="5">
        <f>(H248*J248)</f>
        <v>0</v>
      </c>
      <c r="L248" s="38"/>
    </row>
    <row r="249" spans="1:12" ht="375.6" x14ac:dyDescent="0.3">
      <c r="A249" s="2">
        <v>2</v>
      </c>
      <c r="B249" s="3" t="s">
        <v>15</v>
      </c>
      <c r="C249" s="4"/>
      <c r="D249" s="4"/>
      <c r="E249" s="4"/>
      <c r="F249" s="4"/>
      <c r="G249" s="5"/>
      <c r="H249" s="6"/>
      <c r="I249" s="7"/>
      <c r="J249" s="8"/>
      <c r="K249" s="5"/>
      <c r="L249" s="37"/>
    </row>
    <row r="250" spans="1:12" ht="15.6" x14ac:dyDescent="0.3">
      <c r="A250" s="2"/>
      <c r="B250" s="3" t="s">
        <v>16</v>
      </c>
      <c r="C250" s="4">
        <v>1</v>
      </c>
      <c r="D250" s="4">
        <v>3.65</v>
      </c>
      <c r="E250" s="4">
        <f>1.55+0.3</f>
        <v>1.85</v>
      </c>
      <c r="F250" s="4">
        <v>0.1</v>
      </c>
      <c r="G250" s="5">
        <f>PRODUCT(C250:F250)</f>
        <v>0.67525000000000013</v>
      </c>
      <c r="H250" s="6">
        <f>SUM(G250:G250)</f>
        <v>0.67525000000000013</v>
      </c>
      <c r="I250" s="7" t="s">
        <v>14</v>
      </c>
      <c r="J250" s="8"/>
      <c r="K250" s="5">
        <f>(H250*J250)</f>
        <v>0</v>
      </c>
      <c r="L250" s="38"/>
    </row>
    <row r="251" spans="1:12" ht="210.6" x14ac:dyDescent="0.3">
      <c r="A251" s="2">
        <v>3</v>
      </c>
      <c r="B251" s="3" t="s">
        <v>17</v>
      </c>
      <c r="C251" s="4"/>
      <c r="D251" s="4"/>
      <c r="E251" s="4"/>
      <c r="F251" s="4"/>
      <c r="G251" s="5"/>
      <c r="H251" s="6"/>
      <c r="I251" s="7"/>
      <c r="J251" s="8"/>
      <c r="K251" s="5"/>
      <c r="L251" s="37"/>
    </row>
    <row r="252" spans="1:12" ht="15.6" x14ac:dyDescent="0.3">
      <c r="A252" s="2"/>
      <c r="B252" s="3" t="s">
        <v>18</v>
      </c>
      <c r="C252" s="4">
        <v>1</v>
      </c>
      <c r="D252" s="4">
        <f>3.35+3.35+0.65+0.65</f>
        <v>8</v>
      </c>
      <c r="E252" s="4">
        <v>0.15</v>
      </c>
      <c r="F252" s="4">
        <f>0.35+0.15</f>
        <v>0.5</v>
      </c>
      <c r="G252" s="5">
        <f>PRODUCT(C252:F252)</f>
        <v>0.6</v>
      </c>
      <c r="H252" s="6"/>
      <c r="I252" s="7"/>
      <c r="J252" s="8"/>
      <c r="K252" s="5"/>
      <c r="L252" s="45"/>
    </row>
    <row r="253" spans="1:12" ht="15.6" x14ac:dyDescent="0.3">
      <c r="A253" s="2"/>
      <c r="B253" s="3" t="s">
        <v>29</v>
      </c>
      <c r="C253" s="4">
        <v>1</v>
      </c>
      <c r="D253" s="4">
        <f>3.35+0.9+0.9</f>
        <v>5.15</v>
      </c>
      <c r="E253" s="4">
        <v>0.15</v>
      </c>
      <c r="F253" s="4">
        <f>0.35+0.15</f>
        <v>0.5</v>
      </c>
      <c r="G253" s="5">
        <f>PRODUCT(C253:F253)</f>
        <v>0.38625000000000004</v>
      </c>
      <c r="H253" s="6">
        <f>G252+G253</f>
        <v>0.98625000000000007</v>
      </c>
      <c r="I253" s="7" t="s">
        <v>14</v>
      </c>
      <c r="J253" s="8"/>
      <c r="K253" s="5">
        <f>(H253*J253)</f>
        <v>0</v>
      </c>
      <c r="L253" s="38"/>
    </row>
    <row r="254" spans="1:12" ht="135.6" x14ac:dyDescent="0.3">
      <c r="A254" s="2">
        <v>4</v>
      </c>
      <c r="B254" s="3" t="s">
        <v>19</v>
      </c>
      <c r="C254" s="4"/>
      <c r="D254" s="4"/>
      <c r="E254" s="4"/>
      <c r="F254" s="4"/>
      <c r="G254" s="5"/>
      <c r="H254" s="6"/>
      <c r="I254" s="7"/>
      <c r="J254" s="8"/>
      <c r="K254" s="5"/>
      <c r="L254" s="37"/>
    </row>
    <row r="255" spans="1:12" ht="15.6" x14ac:dyDescent="0.3">
      <c r="A255" s="2"/>
      <c r="B255" s="3" t="s">
        <v>18</v>
      </c>
      <c r="C255" s="4">
        <v>1</v>
      </c>
      <c r="D255" s="4">
        <f>3.35-0.3</f>
        <v>3.0500000000000003</v>
      </c>
      <c r="E255" s="4">
        <v>0.35</v>
      </c>
      <c r="F255" s="4">
        <f>0.6+0.15+0.3</f>
        <v>1.05</v>
      </c>
      <c r="G255" s="5">
        <f>PRODUCT(C255:F255)</f>
        <v>1.1208750000000001</v>
      </c>
      <c r="H255" s="6"/>
      <c r="I255" s="7"/>
      <c r="J255" s="8"/>
      <c r="K255" s="5"/>
      <c r="L255" s="45"/>
    </row>
    <row r="256" spans="1:12" ht="15.6" x14ac:dyDescent="0.3">
      <c r="A256" s="2"/>
      <c r="B256" s="3" t="s">
        <v>29</v>
      </c>
      <c r="C256" s="4">
        <v>1</v>
      </c>
      <c r="D256" s="4">
        <f>3.05</f>
        <v>3.05</v>
      </c>
      <c r="E256" s="4">
        <v>0.75</v>
      </c>
      <c r="F256" s="4">
        <v>0.4</v>
      </c>
      <c r="G256" s="5">
        <f>PRODUCT(C256:F256)</f>
        <v>0.91499999999999992</v>
      </c>
      <c r="H256" s="6">
        <f>G255+G256</f>
        <v>2.0358749999999999</v>
      </c>
      <c r="I256" s="7" t="s">
        <v>14</v>
      </c>
      <c r="J256" s="8"/>
      <c r="K256" s="5">
        <f>(H256*J256)</f>
        <v>0</v>
      </c>
      <c r="L256" s="38"/>
    </row>
    <row r="257" spans="1:12" ht="150.6" x14ac:dyDescent="0.3">
      <c r="A257" s="2">
        <v>5</v>
      </c>
      <c r="B257" s="3" t="s">
        <v>70</v>
      </c>
      <c r="C257" s="4"/>
      <c r="D257" s="4"/>
      <c r="E257" s="4"/>
      <c r="F257" s="4"/>
      <c r="G257" s="5"/>
      <c r="H257" s="6"/>
      <c r="I257" s="7"/>
      <c r="J257" s="8"/>
      <c r="K257" s="5"/>
      <c r="L257" s="37"/>
    </row>
    <row r="258" spans="1:12" ht="15.6" x14ac:dyDescent="0.3">
      <c r="A258" s="2"/>
      <c r="B258" s="3" t="s">
        <v>20</v>
      </c>
      <c r="C258" s="4">
        <v>1</v>
      </c>
      <c r="D258" s="4">
        <v>3.35</v>
      </c>
      <c r="E258" s="4">
        <v>0.15</v>
      </c>
      <c r="F258" s="4">
        <v>1.05</v>
      </c>
      <c r="G258" s="5">
        <f>PRODUCT(C258:F258)</f>
        <v>0.52762500000000001</v>
      </c>
      <c r="H258" s="6"/>
      <c r="I258" s="7"/>
      <c r="J258" s="8"/>
      <c r="K258" s="5"/>
      <c r="L258" s="45"/>
    </row>
    <row r="259" spans="1:12" ht="15.6" x14ac:dyDescent="0.3">
      <c r="A259" s="2"/>
      <c r="B259" s="3" t="s">
        <v>21</v>
      </c>
      <c r="C259" s="4">
        <v>1</v>
      </c>
      <c r="D259" s="4">
        <v>3.35</v>
      </c>
      <c r="E259" s="4">
        <v>0.15</v>
      </c>
      <c r="F259" s="4">
        <v>0.6</v>
      </c>
      <c r="G259" s="5">
        <f>PRODUCT(C259:F259)</f>
        <v>0.30149999999999993</v>
      </c>
      <c r="H259" s="6"/>
      <c r="I259" s="7"/>
      <c r="J259" s="8"/>
      <c r="K259" s="5"/>
      <c r="L259" s="45"/>
    </row>
    <row r="260" spans="1:12" ht="15.6" x14ac:dyDescent="0.3">
      <c r="A260" s="2"/>
      <c r="B260" s="3" t="s">
        <v>24</v>
      </c>
      <c r="C260" s="4">
        <v>2</v>
      </c>
      <c r="D260" s="4">
        <v>0.65</v>
      </c>
      <c r="E260" s="4">
        <v>0.15</v>
      </c>
      <c r="F260" s="4">
        <v>0.6</v>
      </c>
      <c r="G260" s="5">
        <f>PRODUCT(C260:F260)</f>
        <v>0.11699999999999999</v>
      </c>
      <c r="H260" s="6"/>
      <c r="I260" s="7"/>
      <c r="J260" s="8"/>
      <c r="K260" s="5"/>
      <c r="L260" s="45"/>
    </row>
    <row r="261" spans="1:12" ht="15.6" x14ac:dyDescent="0.3">
      <c r="A261" s="2"/>
      <c r="B261" s="3" t="s">
        <v>22</v>
      </c>
      <c r="C261" s="4">
        <v>2</v>
      </c>
      <c r="D261" s="4">
        <v>0.45</v>
      </c>
      <c r="E261" s="4">
        <v>0.15</v>
      </c>
      <c r="F261" s="4">
        <v>0.3</v>
      </c>
      <c r="G261" s="5">
        <f>C261*D261*E261*F261</f>
        <v>4.0500000000000001E-2</v>
      </c>
      <c r="H261" s="6">
        <f>G258+G259+G260+G261</f>
        <v>0.98662499999999986</v>
      </c>
      <c r="I261" s="7" t="s">
        <v>14</v>
      </c>
      <c r="J261" s="8"/>
      <c r="K261" s="5">
        <f>H261*J261</f>
        <v>0</v>
      </c>
      <c r="L261" s="38"/>
    </row>
    <row r="262" spans="1:12" ht="210.6" x14ac:dyDescent="0.3">
      <c r="A262" s="2">
        <v>6</v>
      </c>
      <c r="B262" s="3" t="s">
        <v>23</v>
      </c>
      <c r="C262" s="4"/>
      <c r="D262" s="4"/>
      <c r="E262" s="4"/>
      <c r="F262" s="4"/>
      <c r="G262" s="5"/>
      <c r="H262" s="6"/>
      <c r="I262" s="7"/>
      <c r="J262" s="8"/>
      <c r="K262" s="5"/>
      <c r="L262" s="37"/>
    </row>
    <row r="263" spans="1:12" ht="15.6" x14ac:dyDescent="0.3">
      <c r="A263" s="2"/>
      <c r="B263" s="3" t="s">
        <v>20</v>
      </c>
      <c r="C263" s="4">
        <v>1</v>
      </c>
      <c r="D263" s="4">
        <v>3.35</v>
      </c>
      <c r="E263" s="4"/>
      <c r="F263" s="4">
        <v>1.05</v>
      </c>
      <c r="G263" s="5">
        <f>PRODUCT(C263:F263)</f>
        <v>3.5175000000000001</v>
      </c>
      <c r="H263" s="6"/>
      <c r="I263" s="7"/>
      <c r="J263" s="8"/>
      <c r="K263" s="5"/>
      <c r="L263" s="45"/>
    </row>
    <row r="264" spans="1:12" ht="15.6" x14ac:dyDescent="0.3">
      <c r="A264" s="2"/>
      <c r="B264" s="3" t="s">
        <v>21</v>
      </c>
      <c r="C264" s="4">
        <v>1</v>
      </c>
      <c r="D264" s="4">
        <v>3.35</v>
      </c>
      <c r="E264" s="4"/>
      <c r="F264" s="4">
        <v>0.6</v>
      </c>
      <c r="G264" s="5">
        <f>PRODUCT(C264:F264)</f>
        <v>2.0099999999999998</v>
      </c>
      <c r="H264" s="6"/>
      <c r="I264" s="7"/>
      <c r="J264" s="8"/>
      <c r="K264" s="5"/>
      <c r="L264" s="45"/>
    </row>
    <row r="265" spans="1:12" ht="15.6" x14ac:dyDescent="0.3">
      <c r="A265" s="2"/>
      <c r="B265" s="3" t="s">
        <v>24</v>
      </c>
      <c r="C265" s="4">
        <v>2</v>
      </c>
      <c r="D265" s="4">
        <v>0.65</v>
      </c>
      <c r="E265" s="4"/>
      <c r="F265" s="4">
        <v>0.6</v>
      </c>
      <c r="G265" s="5">
        <f>PRODUCT(C265:F265)</f>
        <v>0.78</v>
      </c>
      <c r="H265" s="6"/>
      <c r="I265" s="7"/>
      <c r="J265" s="8"/>
      <c r="K265" s="5"/>
      <c r="L265" s="45"/>
    </row>
    <row r="266" spans="1:12" ht="15.6" x14ac:dyDescent="0.3">
      <c r="A266" s="2"/>
      <c r="B266" s="3" t="s">
        <v>22</v>
      </c>
      <c r="C266" s="4">
        <v>2</v>
      </c>
      <c r="D266" s="4">
        <v>0.45</v>
      </c>
      <c r="E266" s="4"/>
      <c r="F266" s="4">
        <v>0.3</v>
      </c>
      <c r="G266" s="5">
        <f>PRODUCT(C266:F266)</f>
        <v>0.27</v>
      </c>
      <c r="H266" s="6"/>
      <c r="I266" s="7"/>
      <c r="J266" s="8"/>
      <c r="K266" s="5"/>
      <c r="L266" s="45"/>
    </row>
    <row r="267" spans="1:12" ht="15.6" x14ac:dyDescent="0.3">
      <c r="A267" s="2"/>
      <c r="B267" s="3" t="s">
        <v>25</v>
      </c>
      <c r="C267" s="4">
        <v>1</v>
      </c>
      <c r="D267" s="4">
        <v>3.35</v>
      </c>
      <c r="E267" s="4">
        <f>0.15+0.15+0.35</f>
        <v>0.64999999999999991</v>
      </c>
      <c r="F267" s="4"/>
      <c r="G267" s="5">
        <f>PRODUCT(C267:F267)</f>
        <v>2.1774999999999998</v>
      </c>
      <c r="H267" s="6">
        <f>G263+G264+G265+G266+G267</f>
        <v>8.7550000000000008</v>
      </c>
      <c r="I267" s="7" t="s">
        <v>26</v>
      </c>
      <c r="J267" s="8"/>
      <c r="K267" s="5">
        <f>H267*J267</f>
        <v>0</v>
      </c>
      <c r="L267" s="38"/>
    </row>
    <row r="268" spans="1:12" ht="225.6" x14ac:dyDescent="0.3">
      <c r="A268" s="2">
        <v>7</v>
      </c>
      <c r="B268" s="3" t="s">
        <v>27</v>
      </c>
      <c r="C268" s="4"/>
      <c r="D268" s="4"/>
      <c r="E268" s="4"/>
      <c r="F268" s="4"/>
      <c r="G268" s="5"/>
      <c r="H268" s="6"/>
      <c r="I268" s="7"/>
      <c r="J268" s="8"/>
      <c r="K268" s="5"/>
      <c r="L268" s="37"/>
    </row>
    <row r="269" spans="1:12" ht="15.6" x14ac:dyDescent="0.3">
      <c r="A269" s="2"/>
      <c r="B269" s="3" t="s">
        <v>20</v>
      </c>
      <c r="C269" s="4">
        <v>1</v>
      </c>
      <c r="D269" s="4">
        <v>3.35</v>
      </c>
      <c r="E269" s="4"/>
      <c r="F269" s="4">
        <v>0.6</v>
      </c>
      <c r="G269" s="5">
        <f>PRODUCT(C269:F269)</f>
        <v>2.0099999999999998</v>
      </c>
      <c r="H269" s="6"/>
      <c r="I269" s="7"/>
      <c r="J269" s="8"/>
      <c r="K269" s="5"/>
      <c r="L269" s="45"/>
    </row>
    <row r="270" spans="1:12" ht="15.6" x14ac:dyDescent="0.3">
      <c r="A270" s="2"/>
      <c r="B270" s="3" t="s">
        <v>21</v>
      </c>
      <c r="C270" s="4">
        <v>1</v>
      </c>
      <c r="D270" s="4">
        <v>3.35</v>
      </c>
      <c r="E270" s="4"/>
      <c r="F270" s="4">
        <v>0.6</v>
      </c>
      <c r="G270" s="5">
        <f>PRODUCT(C270:F270)</f>
        <v>2.0099999999999998</v>
      </c>
      <c r="H270" s="6"/>
      <c r="I270" s="7"/>
      <c r="J270" s="8"/>
      <c r="K270" s="5"/>
      <c r="L270" s="45"/>
    </row>
    <row r="271" spans="1:12" ht="15.6" x14ac:dyDescent="0.3">
      <c r="A271" s="2"/>
      <c r="B271" s="3" t="s">
        <v>24</v>
      </c>
      <c r="C271" s="4">
        <v>2</v>
      </c>
      <c r="D271" s="4">
        <v>0.65</v>
      </c>
      <c r="E271" s="4"/>
      <c r="F271" s="4">
        <v>0.6</v>
      </c>
      <c r="G271" s="5">
        <f>PRODUCT(C271:F271)</f>
        <v>0.78</v>
      </c>
      <c r="H271" s="6"/>
      <c r="I271" s="7"/>
      <c r="J271" s="8"/>
      <c r="K271" s="5"/>
      <c r="L271" s="45"/>
    </row>
    <row r="272" spans="1:12" ht="15.6" x14ac:dyDescent="0.3">
      <c r="A272" s="2"/>
      <c r="B272" s="3" t="s">
        <v>22</v>
      </c>
      <c r="C272" s="4">
        <v>2</v>
      </c>
      <c r="D272" s="4">
        <v>0.45</v>
      </c>
      <c r="E272" s="4"/>
      <c r="F272" s="4">
        <v>0.3</v>
      </c>
      <c r="G272" s="5">
        <f>PRODUCT(C272:F272)</f>
        <v>0.27</v>
      </c>
      <c r="H272" s="6"/>
      <c r="I272" s="7"/>
      <c r="J272" s="8"/>
      <c r="K272" s="5"/>
      <c r="L272" s="45"/>
    </row>
    <row r="273" spans="1:12" ht="15.6" x14ac:dyDescent="0.3">
      <c r="A273" s="2"/>
      <c r="B273" s="3" t="s">
        <v>25</v>
      </c>
      <c r="C273" s="4">
        <v>1</v>
      </c>
      <c r="D273" s="4">
        <v>3.35</v>
      </c>
      <c r="E273" s="4">
        <f>0.35+0.15+0.15</f>
        <v>0.65</v>
      </c>
      <c r="F273" s="4"/>
      <c r="G273" s="5">
        <f>PRODUCT(C273:F273)</f>
        <v>2.1775000000000002</v>
      </c>
      <c r="H273" s="6">
        <f>G269+G270+G271+G272+G273</f>
        <v>7.2475000000000005</v>
      </c>
      <c r="I273" s="7" t="s">
        <v>26</v>
      </c>
      <c r="J273" s="8"/>
      <c r="K273" s="5">
        <f>J273*H273</f>
        <v>0</v>
      </c>
      <c r="L273" s="38"/>
    </row>
    <row r="274" spans="1:12" ht="195.6" x14ac:dyDescent="0.3">
      <c r="A274" s="2">
        <v>8</v>
      </c>
      <c r="B274" s="3" t="s">
        <v>28</v>
      </c>
      <c r="C274" s="4"/>
      <c r="D274" s="4"/>
      <c r="E274" s="4"/>
      <c r="F274" s="4"/>
      <c r="G274" s="5"/>
      <c r="H274" s="6"/>
      <c r="I274" s="7"/>
      <c r="J274" s="8"/>
      <c r="K274" s="5"/>
      <c r="L274" s="46"/>
    </row>
    <row r="275" spans="1:12" ht="15.6" x14ac:dyDescent="0.3">
      <c r="A275" s="2"/>
      <c r="B275" s="3" t="s">
        <v>29</v>
      </c>
      <c r="C275" s="4">
        <v>1</v>
      </c>
      <c r="D275" s="4">
        <v>3.35</v>
      </c>
      <c r="E275" s="4">
        <f>1.55-0.65</f>
        <v>0.9</v>
      </c>
      <c r="F275" s="4"/>
      <c r="G275" s="5">
        <f>PRODUCT(C275:F275)</f>
        <v>3.0150000000000001</v>
      </c>
      <c r="H275" s="6"/>
      <c r="I275" s="7"/>
      <c r="J275" s="8"/>
      <c r="K275" s="5"/>
      <c r="L275" s="46"/>
    </row>
    <row r="276" spans="1:12" ht="15.6" x14ac:dyDescent="0.3">
      <c r="A276" s="2"/>
      <c r="B276" s="3" t="s">
        <v>45</v>
      </c>
      <c r="C276" s="4">
        <v>1</v>
      </c>
      <c r="D276" s="4">
        <f>3.35+1.55+1.55</f>
        <v>6.45</v>
      </c>
      <c r="E276" s="4"/>
      <c r="F276" s="4">
        <v>0.15</v>
      </c>
      <c r="G276" s="5">
        <f>PRODUCT(C276:F276)</f>
        <v>0.96750000000000003</v>
      </c>
      <c r="H276" s="6">
        <f>G275+G276</f>
        <v>3.9824999999999999</v>
      </c>
      <c r="I276" s="7" t="s">
        <v>26</v>
      </c>
      <c r="J276" s="8"/>
      <c r="K276" s="5">
        <f>J276*H276</f>
        <v>0</v>
      </c>
      <c r="L276" s="46"/>
    </row>
    <row r="277" spans="1:12" ht="30.6" x14ac:dyDescent="0.3">
      <c r="A277" s="2">
        <v>9</v>
      </c>
      <c r="B277" s="9" t="s">
        <v>30</v>
      </c>
      <c r="C277" s="4">
        <v>2</v>
      </c>
      <c r="D277" s="4"/>
      <c r="E277" s="4"/>
      <c r="F277" s="4"/>
      <c r="G277" s="5">
        <f>PRODUCT(C277:F277)</f>
        <v>2</v>
      </c>
      <c r="H277" s="6">
        <f t="shared" ref="H277:H284" si="38">G277</f>
        <v>2</v>
      </c>
      <c r="I277" s="7" t="s">
        <v>31</v>
      </c>
      <c r="J277" s="8"/>
      <c r="K277" s="5">
        <f>J277*H277</f>
        <v>0</v>
      </c>
      <c r="L277" s="21"/>
    </row>
    <row r="278" spans="1:12" ht="195.6" x14ac:dyDescent="0.3">
      <c r="A278" s="2">
        <v>10</v>
      </c>
      <c r="B278" s="3" t="s">
        <v>71</v>
      </c>
      <c r="C278" s="4">
        <v>1</v>
      </c>
      <c r="D278" s="4">
        <v>10</v>
      </c>
      <c r="E278" s="4"/>
      <c r="F278" s="4"/>
      <c r="G278" s="5">
        <f>D278</f>
        <v>10</v>
      </c>
      <c r="H278" s="6">
        <f t="shared" si="38"/>
        <v>10</v>
      </c>
      <c r="I278" s="7" t="s">
        <v>32</v>
      </c>
      <c r="J278" s="8"/>
      <c r="K278" s="5">
        <f>J278*H278</f>
        <v>0</v>
      </c>
      <c r="L278" s="5"/>
    </row>
    <row r="279" spans="1:12" ht="135.6" x14ac:dyDescent="0.3">
      <c r="A279" s="2">
        <v>11</v>
      </c>
      <c r="B279" s="3" t="s">
        <v>35</v>
      </c>
      <c r="C279" s="4">
        <v>1</v>
      </c>
      <c r="D279" s="4">
        <v>3</v>
      </c>
      <c r="E279" s="4"/>
      <c r="F279" s="4"/>
      <c r="G279" s="5">
        <f t="shared" ref="G279:G284" si="39">PRODUCT(C279:F279)</f>
        <v>3</v>
      </c>
      <c r="H279" s="6">
        <f t="shared" si="38"/>
        <v>3</v>
      </c>
      <c r="I279" s="7" t="s">
        <v>32</v>
      </c>
      <c r="J279" s="8"/>
      <c r="K279" s="5">
        <f>(H279*J279)</f>
        <v>0</v>
      </c>
      <c r="L279" s="5"/>
    </row>
    <row r="280" spans="1:12" ht="135.6" x14ac:dyDescent="0.3">
      <c r="A280" s="2">
        <v>12</v>
      </c>
      <c r="B280" s="3" t="s">
        <v>36</v>
      </c>
      <c r="C280" s="4">
        <v>1</v>
      </c>
      <c r="D280" s="4">
        <v>3</v>
      </c>
      <c r="E280" s="4"/>
      <c r="F280" s="4"/>
      <c r="G280" s="5">
        <f t="shared" si="39"/>
        <v>3</v>
      </c>
      <c r="H280" s="6">
        <f t="shared" si="38"/>
        <v>3</v>
      </c>
      <c r="I280" s="7" t="s">
        <v>32</v>
      </c>
      <c r="J280" s="8"/>
      <c r="K280" s="5">
        <f>(H280*J280)</f>
        <v>0</v>
      </c>
      <c r="L280" s="5"/>
    </row>
    <row r="281" spans="1:12" ht="105.6" x14ac:dyDescent="0.3">
      <c r="A281" s="2">
        <v>13</v>
      </c>
      <c r="B281" s="3" t="s">
        <v>87</v>
      </c>
      <c r="C281" s="4">
        <v>5</v>
      </c>
      <c r="D281" s="4"/>
      <c r="E281" s="4"/>
      <c r="F281" s="4"/>
      <c r="G281" s="5">
        <f t="shared" si="39"/>
        <v>5</v>
      </c>
      <c r="H281" s="6">
        <f t="shared" si="38"/>
        <v>5</v>
      </c>
      <c r="I281" s="4" t="s">
        <v>33</v>
      </c>
      <c r="J281" s="8"/>
      <c r="K281" s="5">
        <f>J281*H281</f>
        <v>0</v>
      </c>
      <c r="L281" s="5"/>
    </row>
    <row r="282" spans="1:12" ht="120.6" x14ac:dyDescent="0.3">
      <c r="A282" s="2">
        <v>14</v>
      </c>
      <c r="B282" s="3" t="s">
        <v>73</v>
      </c>
      <c r="C282" s="4">
        <v>6</v>
      </c>
      <c r="D282" s="4"/>
      <c r="E282" s="4"/>
      <c r="F282" s="4"/>
      <c r="G282" s="5">
        <f t="shared" si="39"/>
        <v>6</v>
      </c>
      <c r="H282" s="6">
        <f t="shared" si="38"/>
        <v>6</v>
      </c>
      <c r="I282" s="4" t="s">
        <v>33</v>
      </c>
      <c r="J282" s="8"/>
      <c r="K282" s="5">
        <f>J282*H282</f>
        <v>0</v>
      </c>
      <c r="L282" s="5"/>
    </row>
    <row r="283" spans="1:12" ht="210.6" x14ac:dyDescent="0.3">
      <c r="A283" s="2">
        <v>15</v>
      </c>
      <c r="B283" s="3" t="s">
        <v>34</v>
      </c>
      <c r="C283" s="4">
        <v>2</v>
      </c>
      <c r="D283" s="4"/>
      <c r="E283" s="4"/>
      <c r="F283" s="4"/>
      <c r="G283" s="5">
        <f t="shared" si="39"/>
        <v>2</v>
      </c>
      <c r="H283" s="6">
        <f t="shared" si="38"/>
        <v>2</v>
      </c>
      <c r="I283" s="4" t="s">
        <v>33</v>
      </c>
      <c r="J283" s="8"/>
      <c r="K283" s="5">
        <f>J283*H283</f>
        <v>0</v>
      </c>
      <c r="L283" s="5"/>
    </row>
    <row r="284" spans="1:12" ht="240.6" x14ac:dyDescent="0.3">
      <c r="A284" s="2">
        <v>16</v>
      </c>
      <c r="B284" s="3" t="s">
        <v>74</v>
      </c>
      <c r="C284" s="4">
        <v>1</v>
      </c>
      <c r="D284" s="4">
        <v>3</v>
      </c>
      <c r="E284" s="4"/>
      <c r="F284" s="4"/>
      <c r="G284" s="5">
        <f t="shared" si="39"/>
        <v>3</v>
      </c>
      <c r="H284" s="6">
        <f t="shared" si="38"/>
        <v>3</v>
      </c>
      <c r="I284" s="7" t="s">
        <v>32</v>
      </c>
      <c r="J284" s="8"/>
      <c r="K284" s="5">
        <f>J284*H284</f>
        <v>0</v>
      </c>
      <c r="L284" s="5"/>
    </row>
    <row r="285" spans="1:12" ht="255.6" x14ac:dyDescent="0.3">
      <c r="A285" s="2">
        <v>17</v>
      </c>
      <c r="B285" s="9" t="s">
        <v>75</v>
      </c>
      <c r="C285" s="4">
        <v>1</v>
      </c>
      <c r="D285" s="4"/>
      <c r="E285" s="4"/>
      <c r="F285" s="4"/>
      <c r="G285" s="5">
        <v>1</v>
      </c>
      <c r="H285" s="6">
        <v>1</v>
      </c>
      <c r="I285" s="7" t="s">
        <v>31</v>
      </c>
      <c r="J285" s="8"/>
      <c r="K285" s="5">
        <f>J285*H285</f>
        <v>0</v>
      </c>
      <c r="L285" s="5"/>
    </row>
    <row r="286" spans="1:12" ht="210.6" x14ac:dyDescent="0.3">
      <c r="A286" s="2">
        <v>18</v>
      </c>
      <c r="B286" s="9" t="s">
        <v>37</v>
      </c>
      <c r="C286" s="4">
        <v>1</v>
      </c>
      <c r="D286" s="4"/>
      <c r="E286" s="4"/>
      <c r="F286" s="4"/>
      <c r="G286" s="5">
        <v>500</v>
      </c>
      <c r="H286" s="6">
        <f>PRODUCT(C286:G286)</f>
        <v>500</v>
      </c>
      <c r="I286" s="7" t="s">
        <v>38</v>
      </c>
      <c r="J286" s="4"/>
      <c r="K286" s="5">
        <f>H286*J286</f>
        <v>0</v>
      </c>
      <c r="L286" s="5"/>
    </row>
    <row r="287" spans="1:12" ht="300.60000000000002" x14ac:dyDescent="0.3">
      <c r="A287" s="2">
        <v>19</v>
      </c>
      <c r="B287" s="3" t="s">
        <v>39</v>
      </c>
      <c r="C287" s="4">
        <v>1</v>
      </c>
      <c r="D287" s="4"/>
      <c r="E287" s="4"/>
      <c r="F287" s="4"/>
      <c r="G287" s="5">
        <v>0.12</v>
      </c>
      <c r="H287" s="6">
        <f>G287</f>
        <v>0.12</v>
      </c>
      <c r="I287" s="7" t="s">
        <v>40</v>
      </c>
      <c r="J287" s="8"/>
      <c r="K287" s="5">
        <f>H287*J287</f>
        <v>0</v>
      </c>
      <c r="L287" s="5"/>
    </row>
    <row r="288" spans="1:12" ht="180.6" x14ac:dyDescent="0.3">
      <c r="A288" s="2">
        <v>20</v>
      </c>
      <c r="B288" s="3" t="s">
        <v>41</v>
      </c>
      <c r="C288" s="4"/>
      <c r="D288" s="4"/>
      <c r="E288" s="4"/>
      <c r="F288" s="4"/>
      <c r="G288" s="5"/>
      <c r="H288" s="6"/>
      <c r="I288" s="7"/>
      <c r="J288" s="8"/>
      <c r="K288" s="5"/>
      <c r="L288" s="37"/>
    </row>
    <row r="289" spans="1:12" ht="15.6" x14ac:dyDescent="0.3">
      <c r="A289" s="2"/>
      <c r="B289" s="3" t="s">
        <v>42</v>
      </c>
      <c r="C289" s="4">
        <v>1</v>
      </c>
      <c r="D289" s="4">
        <f>3.35+0.4</f>
        <v>3.75</v>
      </c>
      <c r="E289" s="4">
        <v>1.85</v>
      </c>
      <c r="F289" s="4"/>
      <c r="G289" s="5">
        <f>PRODUCT(C289:F289)</f>
        <v>6.9375</v>
      </c>
      <c r="H289" s="6">
        <f>SUM(G288:G289)</f>
        <v>6.9375</v>
      </c>
      <c r="I289" s="7" t="s">
        <v>26</v>
      </c>
      <c r="J289" s="8"/>
      <c r="K289" s="5">
        <f>(H289*J289)</f>
        <v>0</v>
      </c>
      <c r="L289" s="38"/>
    </row>
    <row r="290" spans="1:12" ht="15.6" x14ac:dyDescent="0.3">
      <c r="A290" s="10"/>
      <c r="B290" s="11"/>
      <c r="C290" s="12"/>
      <c r="D290" s="12"/>
      <c r="E290" s="12"/>
      <c r="F290" s="12"/>
      <c r="G290" s="12"/>
      <c r="H290" s="47" t="s">
        <v>0</v>
      </c>
      <c r="I290" s="47"/>
      <c r="J290" s="47"/>
      <c r="K290" s="16">
        <f>SUM(K247:K289)</f>
        <v>0</v>
      </c>
    </row>
    <row r="291" spans="1:12" ht="15.6" x14ac:dyDescent="0.3">
      <c r="A291" s="13"/>
      <c r="B291" s="13"/>
      <c r="C291" s="13"/>
      <c r="D291" s="13"/>
      <c r="E291" s="13"/>
      <c r="F291" s="13"/>
      <c r="G291" s="13"/>
      <c r="H291" s="48" t="s">
        <v>43</v>
      </c>
      <c r="I291" s="48"/>
      <c r="J291" s="48"/>
      <c r="K291" s="17">
        <f>K290*0.18</f>
        <v>0</v>
      </c>
    </row>
    <row r="292" spans="1:12" ht="15.6" x14ac:dyDescent="0.3">
      <c r="A292" s="13"/>
      <c r="B292" s="13"/>
      <c r="C292" s="13"/>
      <c r="D292" s="13"/>
      <c r="E292" s="13"/>
      <c r="F292" s="13"/>
      <c r="G292" s="13"/>
      <c r="H292" s="49" t="s">
        <v>68</v>
      </c>
      <c r="I292" s="50"/>
      <c r="J292" s="51"/>
      <c r="K292" s="17"/>
    </row>
    <row r="293" spans="1:12" ht="15.6" x14ac:dyDescent="0.3">
      <c r="A293" s="13"/>
      <c r="B293" s="13"/>
      <c r="C293" s="13"/>
      <c r="D293" s="13"/>
      <c r="E293" s="13"/>
      <c r="F293" s="13"/>
      <c r="G293" s="13"/>
      <c r="H293" s="48" t="s">
        <v>44</v>
      </c>
      <c r="I293" s="48"/>
      <c r="J293" s="48"/>
      <c r="K293" s="17">
        <f>SUM(K290:K292)</f>
        <v>0</v>
      </c>
    </row>
    <row r="296" spans="1:12" ht="17.399999999999999" x14ac:dyDescent="0.3">
      <c r="A296" s="44" t="s">
        <v>111</v>
      </c>
      <c r="B296" s="44"/>
      <c r="C296" s="44"/>
      <c r="D296" s="44"/>
      <c r="E296" s="44"/>
      <c r="F296" s="44"/>
      <c r="G296" s="44"/>
      <c r="H296" s="44"/>
      <c r="I296" s="44"/>
      <c r="J296" s="44"/>
      <c r="K296" s="44"/>
      <c r="L296" s="44"/>
    </row>
    <row r="297" spans="1:12" ht="46.8" x14ac:dyDescent="0.3">
      <c r="A297" s="1" t="s">
        <v>1</v>
      </c>
      <c r="B297" s="1" t="s">
        <v>2</v>
      </c>
      <c r="C297" s="1" t="s">
        <v>3</v>
      </c>
      <c r="D297" s="1" t="s">
        <v>4</v>
      </c>
      <c r="E297" s="1" t="s">
        <v>5</v>
      </c>
      <c r="F297" s="1" t="s">
        <v>6</v>
      </c>
      <c r="G297" s="1" t="s">
        <v>7</v>
      </c>
      <c r="H297" s="1" t="s">
        <v>8</v>
      </c>
      <c r="I297" s="1" t="s">
        <v>9</v>
      </c>
      <c r="J297" s="1" t="s">
        <v>10</v>
      </c>
      <c r="K297" s="1" t="s">
        <v>11</v>
      </c>
      <c r="L297" s="1" t="s">
        <v>69</v>
      </c>
    </row>
    <row r="298" spans="1:12" ht="285" x14ac:dyDescent="0.3">
      <c r="A298" s="52">
        <v>1</v>
      </c>
      <c r="B298" s="27" t="s">
        <v>12</v>
      </c>
      <c r="C298" s="3"/>
      <c r="D298" s="4"/>
      <c r="E298" s="4"/>
      <c r="F298" s="4"/>
      <c r="G298" s="4"/>
      <c r="H298" s="5"/>
      <c r="I298" s="6"/>
      <c r="J298" s="7"/>
      <c r="K298" s="28"/>
      <c r="L298" s="37"/>
    </row>
    <row r="299" spans="1:12" ht="15.6" x14ac:dyDescent="0.3">
      <c r="A299" s="53"/>
      <c r="B299" s="27" t="s">
        <v>13</v>
      </c>
      <c r="C299" s="3">
        <v>1</v>
      </c>
      <c r="D299" s="4">
        <f>4.45+0.6</f>
        <v>5.05</v>
      </c>
      <c r="E299" s="4">
        <f>2.4+0.6</f>
        <v>3</v>
      </c>
      <c r="F299" s="4">
        <v>0.6</v>
      </c>
      <c r="G299" s="4">
        <f>PRODUCT(C299:F299)</f>
        <v>9.0899999999999981</v>
      </c>
      <c r="H299" s="5">
        <f>SUM(G299:G299)</f>
        <v>9.0899999999999981</v>
      </c>
      <c r="I299" s="6" t="s">
        <v>14</v>
      </c>
      <c r="J299" s="7"/>
      <c r="K299" s="28">
        <f>(H299*J299)</f>
        <v>0</v>
      </c>
      <c r="L299" s="38"/>
    </row>
    <row r="300" spans="1:12" ht="375.6" x14ac:dyDescent="0.3">
      <c r="A300" s="52">
        <v>2</v>
      </c>
      <c r="B300" s="3" t="s">
        <v>15</v>
      </c>
      <c r="C300" s="4"/>
      <c r="D300" s="4"/>
      <c r="E300" s="4"/>
      <c r="F300" s="4"/>
      <c r="G300" s="5"/>
      <c r="H300" s="6"/>
      <c r="I300" s="7"/>
      <c r="J300" s="4"/>
      <c r="K300" s="5"/>
      <c r="L300" s="37"/>
    </row>
    <row r="301" spans="1:12" ht="15.6" x14ac:dyDescent="0.3">
      <c r="A301" s="54"/>
      <c r="B301" s="3" t="s">
        <v>116</v>
      </c>
      <c r="C301" s="4">
        <v>1</v>
      </c>
      <c r="D301" s="4">
        <f>4.45+4.45+2.4+2.4+1.2+1.35</f>
        <v>16.25</v>
      </c>
      <c r="E301" s="4">
        <v>0.3</v>
      </c>
      <c r="F301" s="4">
        <v>0.1</v>
      </c>
      <c r="G301" s="5">
        <f>C301*D301*E301*F301</f>
        <v>0.48750000000000004</v>
      </c>
      <c r="H301" s="6"/>
      <c r="I301" s="7"/>
      <c r="J301" s="4"/>
      <c r="K301" s="5"/>
      <c r="L301" s="45"/>
    </row>
    <row r="302" spans="1:12" ht="15.6" x14ac:dyDescent="0.3">
      <c r="A302" s="53"/>
      <c r="B302" s="3" t="s">
        <v>115</v>
      </c>
      <c r="C302" s="4">
        <v>1</v>
      </c>
      <c r="D302" s="4">
        <f>4.45-0.3</f>
        <v>4.1500000000000004</v>
      </c>
      <c r="E302" s="4">
        <f>2.4-0.3</f>
        <v>2.1</v>
      </c>
      <c r="F302" s="4">
        <v>0.1</v>
      </c>
      <c r="G302" s="5">
        <f>C302*D302*E302*F302</f>
        <v>0.87150000000000016</v>
      </c>
      <c r="H302" s="6">
        <f>G301+G302</f>
        <v>1.3590000000000002</v>
      </c>
      <c r="I302" s="7" t="s">
        <v>52</v>
      </c>
      <c r="J302" s="4"/>
      <c r="K302" s="5">
        <f>H302*J302</f>
        <v>0</v>
      </c>
      <c r="L302" s="38"/>
    </row>
    <row r="303" spans="1:12" ht="210.6" x14ac:dyDescent="0.3">
      <c r="A303" s="52">
        <v>3</v>
      </c>
      <c r="B303" s="3" t="s">
        <v>17</v>
      </c>
      <c r="C303" s="4"/>
      <c r="D303" s="4"/>
      <c r="E303" s="4"/>
      <c r="F303" s="4"/>
      <c r="G303" s="5"/>
      <c r="H303" s="6"/>
      <c r="I303" s="7"/>
      <c r="J303" s="8"/>
      <c r="K303" s="5"/>
      <c r="L303" s="37"/>
    </row>
    <row r="304" spans="1:12" ht="15.6" x14ac:dyDescent="0.3">
      <c r="A304" s="54"/>
      <c r="B304" s="3" t="s">
        <v>56</v>
      </c>
      <c r="C304" s="4">
        <v>1</v>
      </c>
      <c r="D304" s="4">
        <v>1.2</v>
      </c>
      <c r="E304" s="4">
        <v>0.15</v>
      </c>
      <c r="F304" s="4">
        <v>0.85</v>
      </c>
      <c r="G304" s="5">
        <f>PRODUCT(C304:F304)</f>
        <v>0.153</v>
      </c>
      <c r="H304" s="6"/>
      <c r="I304" s="7"/>
      <c r="J304" s="8"/>
      <c r="K304" s="5"/>
      <c r="L304" s="45"/>
    </row>
    <row r="305" spans="1:12" ht="15.6" x14ac:dyDescent="0.3">
      <c r="A305" s="54"/>
      <c r="B305" s="3"/>
      <c r="C305" s="4">
        <v>1</v>
      </c>
      <c r="D305" s="4">
        <v>1.35</v>
      </c>
      <c r="E305" s="4">
        <v>0.15</v>
      </c>
      <c r="F305" s="4">
        <v>0.85</v>
      </c>
      <c r="G305" s="5">
        <f>PRODUCT(C305:F305)</f>
        <v>0.172125</v>
      </c>
      <c r="H305" s="6"/>
      <c r="I305" s="7"/>
      <c r="J305" s="8"/>
      <c r="K305" s="5"/>
      <c r="L305" s="45"/>
    </row>
    <row r="306" spans="1:12" ht="15.6" x14ac:dyDescent="0.3">
      <c r="A306" s="54"/>
      <c r="B306" s="3" t="s">
        <v>97</v>
      </c>
      <c r="C306" s="4">
        <v>2</v>
      </c>
      <c r="D306" s="4">
        <v>4.45</v>
      </c>
      <c r="E306" s="4">
        <v>0.15</v>
      </c>
      <c r="F306" s="4">
        <v>0.85</v>
      </c>
      <c r="G306" s="5">
        <f>PRODUCT(C306:F306)</f>
        <v>1.1347499999999999</v>
      </c>
      <c r="H306" s="6"/>
      <c r="I306" s="7"/>
      <c r="J306" s="8"/>
      <c r="K306" s="5"/>
      <c r="L306" s="45"/>
    </row>
    <row r="307" spans="1:12" ht="15.6" x14ac:dyDescent="0.3">
      <c r="A307" s="53"/>
      <c r="B307" s="3"/>
      <c r="C307" s="4">
        <v>2</v>
      </c>
      <c r="D307" s="4">
        <v>2.4</v>
      </c>
      <c r="E307" s="4">
        <v>0.15</v>
      </c>
      <c r="F307" s="4">
        <v>0.85</v>
      </c>
      <c r="G307" s="5">
        <f>PRODUCT(C307:F307)</f>
        <v>0.61199999999999999</v>
      </c>
      <c r="H307" s="6">
        <f>G306+G307+G304+G305</f>
        <v>2.0718749999999999</v>
      </c>
      <c r="I307" s="7" t="s">
        <v>14</v>
      </c>
      <c r="J307" s="8"/>
      <c r="K307" s="5">
        <f>(H307*J307)</f>
        <v>0</v>
      </c>
      <c r="L307" s="38"/>
    </row>
    <row r="308" spans="1:12" ht="135.6" x14ac:dyDescent="0.3">
      <c r="A308" s="52">
        <v>4</v>
      </c>
      <c r="B308" s="3" t="s">
        <v>19</v>
      </c>
      <c r="C308" s="4"/>
      <c r="D308" s="4"/>
      <c r="E308" s="4"/>
      <c r="F308" s="4"/>
      <c r="G308" s="5"/>
      <c r="H308" s="6"/>
      <c r="I308" s="7"/>
      <c r="J308" s="8"/>
      <c r="K308" s="5"/>
      <c r="L308" s="37"/>
    </row>
    <row r="309" spans="1:12" ht="15.6" x14ac:dyDescent="0.3">
      <c r="A309" s="53"/>
      <c r="B309" s="3" t="s">
        <v>29</v>
      </c>
      <c r="C309" s="4">
        <v>1</v>
      </c>
      <c r="D309" s="4">
        <f>4.45-0.3</f>
        <v>4.1500000000000004</v>
      </c>
      <c r="E309" s="4">
        <v>2.1</v>
      </c>
      <c r="F309" s="4">
        <v>0.85</v>
      </c>
      <c r="G309" s="5">
        <f>PRODUCT(C309:F309)</f>
        <v>7.4077500000000009</v>
      </c>
      <c r="H309" s="6">
        <f>G309</f>
        <v>7.4077500000000009</v>
      </c>
      <c r="I309" s="7" t="s">
        <v>14</v>
      </c>
      <c r="J309" s="8"/>
      <c r="K309" s="5">
        <f>(H309*J309)</f>
        <v>0</v>
      </c>
      <c r="L309" s="38"/>
    </row>
    <row r="310" spans="1:12" ht="150.6" x14ac:dyDescent="0.3">
      <c r="A310" s="52">
        <v>5</v>
      </c>
      <c r="B310" s="3" t="s">
        <v>70</v>
      </c>
      <c r="C310" s="4"/>
      <c r="D310" s="4"/>
      <c r="E310" s="4"/>
      <c r="F310" s="4"/>
      <c r="G310" s="5"/>
      <c r="H310" s="6"/>
      <c r="I310" s="7"/>
      <c r="J310" s="8"/>
      <c r="K310" s="5"/>
      <c r="L310" s="37"/>
    </row>
    <row r="311" spans="1:12" ht="15.6" x14ac:dyDescent="0.3">
      <c r="A311" s="54"/>
      <c r="B311" s="3" t="s">
        <v>103</v>
      </c>
      <c r="C311" s="4">
        <v>1</v>
      </c>
      <c r="D311" s="4">
        <f>0.9+0.15</f>
        <v>1.05</v>
      </c>
      <c r="E311" s="4">
        <v>0.25</v>
      </c>
      <c r="F311" s="4">
        <v>0.15</v>
      </c>
      <c r="G311" s="5">
        <f t="shared" ref="G311:G317" si="40">PRODUCT(C311:F311)</f>
        <v>3.9375E-2</v>
      </c>
      <c r="H311" s="6"/>
      <c r="I311" s="7"/>
      <c r="J311" s="8"/>
      <c r="K311" s="5"/>
      <c r="L311" s="45"/>
    </row>
    <row r="312" spans="1:12" ht="15.6" x14ac:dyDescent="0.3">
      <c r="A312" s="54"/>
      <c r="B312" s="3" t="s">
        <v>104</v>
      </c>
      <c r="C312" s="4">
        <v>1</v>
      </c>
      <c r="D312" s="4">
        <v>1.05</v>
      </c>
      <c r="E312" s="4">
        <v>0.25</v>
      </c>
      <c r="F312" s="4">
        <v>0.3</v>
      </c>
      <c r="G312" s="5">
        <f t="shared" si="40"/>
        <v>7.8750000000000001E-2</v>
      </c>
      <c r="H312" s="6"/>
      <c r="I312" s="7"/>
      <c r="J312" s="8"/>
      <c r="K312" s="5"/>
      <c r="L312" s="45"/>
    </row>
    <row r="313" spans="1:12" ht="15.6" x14ac:dyDescent="0.3">
      <c r="A313" s="54"/>
      <c r="B313" s="3" t="s">
        <v>105</v>
      </c>
      <c r="C313" s="4">
        <v>1</v>
      </c>
      <c r="D313" s="4">
        <v>1.05</v>
      </c>
      <c r="E313" s="4">
        <v>0.25</v>
      </c>
      <c r="F313" s="4">
        <v>0.45</v>
      </c>
      <c r="G313" s="5">
        <f t="shared" si="40"/>
        <v>0.11812500000000001</v>
      </c>
      <c r="H313" s="6"/>
      <c r="I313" s="7"/>
      <c r="J313" s="8"/>
      <c r="K313" s="5"/>
      <c r="L313" s="45"/>
    </row>
    <row r="314" spans="1:12" ht="15.6" x14ac:dyDescent="0.3">
      <c r="A314" s="54"/>
      <c r="B314" s="3" t="s">
        <v>97</v>
      </c>
      <c r="C314" s="4">
        <v>2</v>
      </c>
      <c r="D314" s="4">
        <v>4.45</v>
      </c>
      <c r="E314" s="4">
        <v>0.15</v>
      </c>
      <c r="F314" s="4">
        <v>2.5</v>
      </c>
      <c r="G314" s="5">
        <f t="shared" si="40"/>
        <v>3.3374999999999999</v>
      </c>
      <c r="H314" s="6"/>
      <c r="I314" s="7"/>
      <c r="J314" s="8"/>
      <c r="K314" s="5"/>
      <c r="L314" s="45"/>
    </row>
    <row r="315" spans="1:12" ht="15.6" x14ac:dyDescent="0.3">
      <c r="A315" s="54"/>
      <c r="B315" s="3"/>
      <c r="C315" s="4">
        <v>2</v>
      </c>
      <c r="D315" s="4">
        <v>2.4</v>
      </c>
      <c r="E315" s="4">
        <v>0.15</v>
      </c>
      <c r="F315" s="4">
        <v>2.5</v>
      </c>
      <c r="G315" s="5">
        <f t="shared" si="40"/>
        <v>1.7999999999999998</v>
      </c>
      <c r="H315" s="6"/>
      <c r="I315" s="7"/>
      <c r="J315" s="8"/>
      <c r="K315" s="5"/>
      <c r="L315" s="45"/>
    </row>
    <row r="316" spans="1:12" ht="15.6" x14ac:dyDescent="0.3">
      <c r="A316" s="54"/>
      <c r="B316" s="3" t="s">
        <v>98</v>
      </c>
      <c r="C316" s="4">
        <v>1</v>
      </c>
      <c r="D316" s="4">
        <v>1.2</v>
      </c>
      <c r="E316" s="4">
        <v>0.15</v>
      </c>
      <c r="F316" s="4">
        <v>2.5</v>
      </c>
      <c r="G316" s="5">
        <f t="shared" si="40"/>
        <v>0.44999999999999996</v>
      </c>
      <c r="H316" s="6"/>
      <c r="I316" s="7"/>
      <c r="J316" s="8"/>
      <c r="K316" s="5"/>
      <c r="L316" s="45"/>
    </row>
    <row r="317" spans="1:12" ht="15.6" x14ac:dyDescent="0.3">
      <c r="A317" s="54"/>
      <c r="B317" s="3"/>
      <c r="C317" s="4">
        <v>1</v>
      </c>
      <c r="D317" s="4">
        <v>1.35</v>
      </c>
      <c r="E317" s="4">
        <v>0.15</v>
      </c>
      <c r="F317" s="4">
        <v>2.5</v>
      </c>
      <c r="G317" s="5">
        <f t="shared" si="40"/>
        <v>0.50625000000000009</v>
      </c>
      <c r="H317" s="6"/>
      <c r="I317" s="7"/>
      <c r="J317" s="8"/>
      <c r="K317" s="5"/>
      <c r="L317" s="45"/>
    </row>
    <row r="318" spans="1:12" ht="15.6" x14ac:dyDescent="0.3">
      <c r="A318" s="54"/>
      <c r="B318" s="3"/>
      <c r="C318" s="4"/>
      <c r="D318" s="4"/>
      <c r="E318" s="4"/>
      <c r="F318" s="4"/>
      <c r="G318" s="5">
        <f>SUM(G311:G317)</f>
        <v>6.33</v>
      </c>
      <c r="H318" s="6"/>
      <c r="I318" s="7"/>
      <c r="J318" s="8"/>
      <c r="K318" s="5"/>
      <c r="L318" s="45"/>
    </row>
    <row r="319" spans="1:12" ht="15.6" x14ac:dyDescent="0.3">
      <c r="A319" s="54"/>
      <c r="B319" s="3" t="s">
        <v>83</v>
      </c>
      <c r="C319" s="4"/>
      <c r="D319" s="4"/>
      <c r="E319" s="4"/>
      <c r="F319" s="4"/>
      <c r="G319" s="5"/>
      <c r="H319" s="6"/>
      <c r="I319" s="7"/>
      <c r="J319" s="8"/>
      <c r="K319" s="5"/>
      <c r="L319" s="45"/>
    </row>
    <row r="320" spans="1:12" ht="15.6" x14ac:dyDescent="0.3">
      <c r="A320" s="54"/>
      <c r="B320" s="3" t="s">
        <v>91</v>
      </c>
      <c r="C320" s="4">
        <v>1</v>
      </c>
      <c r="D320" s="4">
        <v>0.9</v>
      </c>
      <c r="E320" s="4">
        <v>0.15</v>
      </c>
      <c r="F320" s="4">
        <v>2.1</v>
      </c>
      <c r="G320" s="5">
        <f>PRODUCT(C320:F320)</f>
        <v>0.28350000000000003</v>
      </c>
      <c r="H320" s="6"/>
      <c r="I320" s="7"/>
      <c r="J320" s="8"/>
      <c r="K320" s="5"/>
      <c r="L320" s="45"/>
    </row>
    <row r="321" spans="1:12" ht="15.6" x14ac:dyDescent="0.3">
      <c r="A321" s="54"/>
      <c r="B321" s="3" t="s">
        <v>92</v>
      </c>
      <c r="C321" s="4">
        <v>1</v>
      </c>
      <c r="D321" s="4">
        <v>0.75</v>
      </c>
      <c r="E321" s="4">
        <v>0.15</v>
      </c>
      <c r="F321" s="4">
        <v>2.1</v>
      </c>
      <c r="G321" s="5">
        <f>PRODUCT(C321:F321)</f>
        <v>0.23624999999999999</v>
      </c>
      <c r="H321" s="6"/>
      <c r="I321" s="7"/>
      <c r="J321" s="8"/>
      <c r="K321" s="5"/>
      <c r="L321" s="45"/>
    </row>
    <row r="322" spans="1:12" ht="15.6" x14ac:dyDescent="0.3">
      <c r="A322" s="54"/>
      <c r="B322" s="3" t="s">
        <v>112</v>
      </c>
      <c r="C322" s="2">
        <v>1</v>
      </c>
      <c r="D322" s="4">
        <v>0.45</v>
      </c>
      <c r="E322" s="4">
        <v>0.15</v>
      </c>
      <c r="F322" s="4">
        <v>0.45</v>
      </c>
      <c r="G322" s="5">
        <f>PRODUCT(C322:F322)</f>
        <v>3.0375000000000003E-2</v>
      </c>
      <c r="H322" s="6"/>
      <c r="I322" s="7"/>
      <c r="J322" s="4"/>
      <c r="K322" s="5"/>
      <c r="L322" s="45"/>
    </row>
    <row r="323" spans="1:12" ht="15.6" x14ac:dyDescent="0.3">
      <c r="A323" s="54"/>
      <c r="B323" s="3" t="s">
        <v>113</v>
      </c>
      <c r="C323" s="2">
        <v>1</v>
      </c>
      <c r="D323" s="4">
        <v>0.45</v>
      </c>
      <c r="E323" s="4">
        <v>0.15</v>
      </c>
      <c r="F323" s="4">
        <v>0.6</v>
      </c>
      <c r="G323" s="5">
        <f>PRODUCT(C323:F323)</f>
        <v>4.0500000000000001E-2</v>
      </c>
      <c r="H323" s="6"/>
      <c r="I323" s="7"/>
      <c r="J323" s="4"/>
      <c r="K323" s="5"/>
      <c r="L323" s="45"/>
    </row>
    <row r="324" spans="1:12" ht="15.6" x14ac:dyDescent="0.3">
      <c r="A324" s="54"/>
      <c r="B324" s="3"/>
      <c r="C324" s="3"/>
      <c r="D324" s="4"/>
      <c r="E324" s="4"/>
      <c r="F324" s="4"/>
      <c r="G324" s="5">
        <f>SUM(G320:G323)</f>
        <v>0.59062500000000007</v>
      </c>
      <c r="H324" s="6">
        <f>G318-G324</f>
        <v>5.7393749999999999</v>
      </c>
      <c r="I324" s="7" t="s">
        <v>14</v>
      </c>
      <c r="J324" s="8"/>
      <c r="K324" s="5">
        <f>H324*J324</f>
        <v>0</v>
      </c>
      <c r="L324" s="45"/>
    </row>
    <row r="325" spans="1:12" ht="150.6" x14ac:dyDescent="0.3">
      <c r="A325" s="52">
        <v>6</v>
      </c>
      <c r="B325" s="3" t="s">
        <v>100</v>
      </c>
      <c r="C325" s="4"/>
      <c r="D325" s="4"/>
      <c r="E325" s="4"/>
      <c r="F325" s="4"/>
      <c r="G325" s="5"/>
      <c r="H325" s="6"/>
      <c r="I325" s="7"/>
      <c r="J325" s="8"/>
      <c r="K325" s="5"/>
      <c r="L325" s="37"/>
    </row>
    <row r="326" spans="1:12" ht="15.6" x14ac:dyDescent="0.3">
      <c r="A326" s="54"/>
      <c r="B326" s="3" t="s">
        <v>97</v>
      </c>
      <c r="C326" s="4">
        <v>1</v>
      </c>
      <c r="D326" s="4">
        <f>4.45-0.3</f>
        <v>4.1500000000000004</v>
      </c>
      <c r="E326" s="4"/>
      <c r="F326" s="4">
        <v>2.5</v>
      </c>
      <c r="G326" s="5">
        <f t="shared" ref="G326:G332" si="41">PRODUCT(C326:F326)</f>
        <v>10.375</v>
      </c>
      <c r="H326" s="6"/>
      <c r="I326" s="7"/>
      <c r="J326" s="8"/>
      <c r="K326" s="5"/>
      <c r="L326" s="45"/>
    </row>
    <row r="327" spans="1:12" ht="15.6" x14ac:dyDescent="0.3">
      <c r="A327" s="54"/>
      <c r="B327" s="3"/>
      <c r="C327" s="4">
        <v>1</v>
      </c>
      <c r="D327" s="4">
        <v>2.1</v>
      </c>
      <c r="E327" s="4"/>
      <c r="F327" s="4">
        <f>2.5-1.1</f>
        <v>1.4</v>
      </c>
      <c r="G327" s="5">
        <f t="shared" si="41"/>
        <v>2.94</v>
      </c>
      <c r="H327" s="6"/>
      <c r="I327" s="7"/>
      <c r="J327" s="8"/>
      <c r="K327" s="5"/>
      <c r="L327" s="45"/>
    </row>
    <row r="328" spans="1:12" ht="15.6" x14ac:dyDescent="0.3">
      <c r="A328" s="54"/>
      <c r="B328" s="3"/>
      <c r="C328" s="4">
        <v>1</v>
      </c>
      <c r="D328" s="4">
        <v>2.65</v>
      </c>
      <c r="E328" s="4"/>
      <c r="F328" s="4">
        <v>1.4</v>
      </c>
      <c r="G328" s="5">
        <f t="shared" si="41"/>
        <v>3.7099999999999995</v>
      </c>
      <c r="H328" s="6"/>
      <c r="I328" s="7"/>
      <c r="J328" s="8"/>
      <c r="K328" s="5"/>
      <c r="L328" s="45"/>
    </row>
    <row r="329" spans="1:12" ht="15.6" x14ac:dyDescent="0.3">
      <c r="A329" s="54"/>
      <c r="B329" s="3"/>
      <c r="C329" s="4">
        <v>1</v>
      </c>
      <c r="D329" s="4">
        <v>1.2</v>
      </c>
      <c r="E329" s="4"/>
      <c r="F329" s="4">
        <v>1.4</v>
      </c>
      <c r="G329" s="5">
        <f t="shared" si="41"/>
        <v>1.68</v>
      </c>
      <c r="H329" s="6"/>
      <c r="I329" s="7"/>
      <c r="J329" s="8"/>
      <c r="K329" s="5"/>
      <c r="L329" s="45"/>
    </row>
    <row r="330" spans="1:12" ht="15.6" x14ac:dyDescent="0.3">
      <c r="A330" s="54"/>
      <c r="B330" s="3"/>
      <c r="C330" s="4">
        <v>2</v>
      </c>
      <c r="D330" s="4">
        <v>1.05</v>
      </c>
      <c r="E330" s="4"/>
      <c r="F330" s="4">
        <v>1.4</v>
      </c>
      <c r="G330" s="5">
        <f t="shared" si="41"/>
        <v>2.94</v>
      </c>
      <c r="H330" s="6"/>
      <c r="I330" s="7"/>
      <c r="J330" s="8"/>
      <c r="K330" s="5"/>
      <c r="L330" s="45"/>
    </row>
    <row r="331" spans="1:12" ht="15.6" x14ac:dyDescent="0.3">
      <c r="A331" s="54"/>
      <c r="B331" s="3"/>
      <c r="C331" s="4">
        <v>3</v>
      </c>
      <c r="D331" s="4">
        <v>1.35</v>
      </c>
      <c r="E331" s="4"/>
      <c r="F331" s="4">
        <v>1.4</v>
      </c>
      <c r="G331" s="5">
        <f t="shared" si="41"/>
        <v>5.6700000000000008</v>
      </c>
      <c r="H331" s="6"/>
      <c r="I331" s="7"/>
      <c r="J331" s="8"/>
      <c r="K331" s="5"/>
      <c r="L331" s="45"/>
    </row>
    <row r="332" spans="1:12" ht="15.6" x14ac:dyDescent="0.3">
      <c r="A332" s="54"/>
      <c r="B332" s="3"/>
      <c r="C332" s="4">
        <v>1</v>
      </c>
      <c r="D332" s="4">
        <v>0.9</v>
      </c>
      <c r="E332" s="4"/>
      <c r="F332" s="4">
        <v>2.5</v>
      </c>
      <c r="G332" s="5">
        <f t="shared" si="41"/>
        <v>2.25</v>
      </c>
      <c r="H332" s="6"/>
      <c r="I332" s="7"/>
      <c r="J332" s="8"/>
      <c r="K332" s="5"/>
      <c r="L332" s="45"/>
    </row>
    <row r="333" spans="1:12" ht="15.6" x14ac:dyDescent="0.3">
      <c r="A333" s="54"/>
      <c r="B333" s="3"/>
      <c r="C333" s="4"/>
      <c r="D333" s="4"/>
      <c r="E333" s="4"/>
      <c r="F333" s="4"/>
      <c r="G333" s="5">
        <f>SUM(G326:G332)</f>
        <v>29.565000000000001</v>
      </c>
      <c r="H333" s="6"/>
      <c r="I333" s="7"/>
      <c r="J333" s="8"/>
      <c r="K333" s="5"/>
      <c r="L333" s="45"/>
    </row>
    <row r="334" spans="1:12" ht="15.6" x14ac:dyDescent="0.3">
      <c r="A334" s="54"/>
      <c r="B334" s="3" t="s">
        <v>83</v>
      </c>
      <c r="C334" s="4"/>
      <c r="D334" s="4"/>
      <c r="E334" s="4"/>
      <c r="F334" s="4"/>
      <c r="G334" s="5"/>
      <c r="H334" s="6"/>
      <c r="I334" s="7"/>
      <c r="J334" s="8"/>
      <c r="K334" s="5"/>
      <c r="L334" s="45"/>
    </row>
    <row r="335" spans="1:12" ht="15.6" x14ac:dyDescent="0.3">
      <c r="A335" s="54"/>
      <c r="B335" s="3" t="s">
        <v>91</v>
      </c>
      <c r="C335" s="4">
        <v>1</v>
      </c>
      <c r="D335" s="4">
        <v>0.9</v>
      </c>
      <c r="E335" s="4"/>
      <c r="F335" s="4">
        <v>2.1</v>
      </c>
      <c r="G335" s="5">
        <f>PRODUCT(C335:F335)</f>
        <v>1.8900000000000001</v>
      </c>
      <c r="H335" s="6"/>
      <c r="I335" s="7"/>
      <c r="J335" s="8"/>
      <c r="K335" s="5"/>
      <c r="L335" s="45"/>
    </row>
    <row r="336" spans="1:12" ht="15.6" x14ac:dyDescent="0.3">
      <c r="A336" s="54"/>
      <c r="B336" s="3" t="s">
        <v>92</v>
      </c>
      <c r="C336" s="4">
        <v>2</v>
      </c>
      <c r="D336" s="4">
        <v>0.75</v>
      </c>
      <c r="E336" s="4"/>
      <c r="F336" s="4">
        <v>2.1</v>
      </c>
      <c r="G336" s="5">
        <f>PRODUCT(C336:F336)</f>
        <v>3.1500000000000004</v>
      </c>
      <c r="H336" s="6"/>
      <c r="I336" s="7"/>
      <c r="J336" s="8"/>
      <c r="K336" s="5"/>
      <c r="L336" s="45"/>
    </row>
    <row r="337" spans="1:12" ht="15.6" x14ac:dyDescent="0.3">
      <c r="A337" s="54"/>
      <c r="B337" s="3" t="s">
        <v>112</v>
      </c>
      <c r="C337" s="2">
        <v>1</v>
      </c>
      <c r="D337" s="4">
        <v>0.45</v>
      </c>
      <c r="E337" s="4"/>
      <c r="F337" s="4">
        <v>0.45</v>
      </c>
      <c r="G337" s="5">
        <f>PRODUCT(C337:F337)</f>
        <v>0.20250000000000001</v>
      </c>
      <c r="H337" s="6"/>
      <c r="I337" s="7"/>
      <c r="J337" s="8"/>
      <c r="K337" s="5"/>
      <c r="L337" s="45"/>
    </row>
    <row r="338" spans="1:12" ht="15.6" x14ac:dyDescent="0.3">
      <c r="A338" s="54"/>
      <c r="B338" s="29" t="s">
        <v>113</v>
      </c>
      <c r="C338" s="2">
        <v>1</v>
      </c>
      <c r="D338" s="30">
        <v>0.45</v>
      </c>
      <c r="E338" s="30"/>
      <c r="F338" s="30">
        <v>0.6</v>
      </c>
      <c r="G338" s="5">
        <f>PRODUCT(C338:F338)</f>
        <v>0.27</v>
      </c>
      <c r="H338" s="31"/>
      <c r="I338" s="32"/>
      <c r="J338" s="33"/>
      <c r="K338" s="25"/>
      <c r="L338" s="45"/>
    </row>
    <row r="339" spans="1:12" ht="15.6" x14ac:dyDescent="0.3">
      <c r="A339" s="54"/>
      <c r="B339" s="29"/>
      <c r="C339" s="29"/>
      <c r="D339" s="30"/>
      <c r="E339" s="30"/>
      <c r="F339" s="30"/>
      <c r="G339" s="5">
        <f>SUM(G335:G338)</f>
        <v>5.5125000000000011</v>
      </c>
      <c r="H339" s="31">
        <f>G333-G339</f>
        <v>24.052500000000002</v>
      </c>
      <c r="I339" s="32" t="s">
        <v>26</v>
      </c>
      <c r="J339" s="33"/>
      <c r="K339" s="25">
        <f>H339*J339</f>
        <v>0</v>
      </c>
      <c r="L339" s="45"/>
    </row>
    <row r="340" spans="1:12" ht="210.6" x14ac:dyDescent="0.3">
      <c r="A340" s="52">
        <v>7</v>
      </c>
      <c r="B340" s="3" t="s">
        <v>23</v>
      </c>
      <c r="C340" s="3"/>
      <c r="D340" s="4"/>
      <c r="E340" s="4"/>
      <c r="F340" s="4"/>
      <c r="G340" s="5"/>
      <c r="H340" s="6"/>
      <c r="I340" s="7"/>
      <c r="J340" s="8"/>
      <c r="K340" s="5"/>
      <c r="L340" s="46"/>
    </row>
    <row r="341" spans="1:12" ht="15.6" x14ac:dyDescent="0.3">
      <c r="A341" s="54"/>
      <c r="B341" s="3" t="s">
        <v>101</v>
      </c>
      <c r="C341" s="3">
        <v>2</v>
      </c>
      <c r="D341" s="4">
        <v>4.45</v>
      </c>
      <c r="E341" s="4"/>
      <c r="F341" s="4">
        <v>2.5</v>
      </c>
      <c r="G341" s="5">
        <f>PRODUCT(C341:F341)</f>
        <v>22.25</v>
      </c>
      <c r="H341" s="6"/>
      <c r="I341" s="7"/>
      <c r="J341" s="8"/>
      <c r="K341" s="5"/>
      <c r="L341" s="46"/>
    </row>
    <row r="342" spans="1:12" ht="15.6" x14ac:dyDescent="0.3">
      <c r="A342" s="54"/>
      <c r="B342" s="3"/>
      <c r="C342" s="3">
        <v>2</v>
      </c>
      <c r="D342" s="4">
        <v>2.4</v>
      </c>
      <c r="E342" s="4"/>
      <c r="F342" s="4">
        <v>2.5</v>
      </c>
      <c r="G342" s="5">
        <f>PRODUCT(C342:F342)</f>
        <v>12</v>
      </c>
      <c r="H342" s="6"/>
      <c r="I342" s="7"/>
      <c r="J342" s="8"/>
      <c r="K342" s="5"/>
      <c r="L342" s="46"/>
    </row>
    <row r="343" spans="1:12" ht="15.6" x14ac:dyDescent="0.3">
      <c r="A343" s="54"/>
      <c r="B343" s="3"/>
      <c r="C343" s="3"/>
      <c r="D343" s="4"/>
      <c r="E343" s="4"/>
      <c r="F343" s="4"/>
      <c r="G343" s="5">
        <f>SUM(G341:G342)</f>
        <v>34.25</v>
      </c>
      <c r="H343" s="6"/>
      <c r="I343" s="7"/>
      <c r="J343" s="8"/>
      <c r="K343" s="5"/>
      <c r="L343" s="46"/>
    </row>
    <row r="344" spans="1:12" ht="15.6" x14ac:dyDescent="0.3">
      <c r="A344" s="54"/>
      <c r="B344" s="3" t="s">
        <v>83</v>
      </c>
      <c r="C344" s="3"/>
      <c r="D344" s="4"/>
      <c r="E344" s="4"/>
      <c r="F344" s="4"/>
      <c r="G344" s="5"/>
      <c r="H344" s="6"/>
      <c r="I344" s="7"/>
      <c r="J344" s="8"/>
      <c r="K344" s="5"/>
      <c r="L344" s="46"/>
    </row>
    <row r="345" spans="1:12" ht="15.6" x14ac:dyDescent="0.3">
      <c r="A345" s="54"/>
      <c r="B345" s="3" t="s">
        <v>91</v>
      </c>
      <c r="C345" s="3">
        <v>1</v>
      </c>
      <c r="D345" s="4">
        <v>0.9</v>
      </c>
      <c r="E345" s="4"/>
      <c r="F345" s="4">
        <v>2.1</v>
      </c>
      <c r="G345" s="5">
        <f>PRODUCT(C345:F345)</f>
        <v>1.8900000000000001</v>
      </c>
      <c r="H345" s="6"/>
      <c r="I345" s="7"/>
      <c r="J345" s="8"/>
      <c r="K345" s="5"/>
      <c r="L345" s="46"/>
    </row>
    <row r="346" spans="1:12" ht="15.6" x14ac:dyDescent="0.3">
      <c r="A346" s="54"/>
      <c r="B346" s="3" t="s">
        <v>112</v>
      </c>
      <c r="C346" s="3">
        <v>1</v>
      </c>
      <c r="D346" s="4">
        <v>0.45</v>
      </c>
      <c r="E346" s="4"/>
      <c r="F346" s="4">
        <v>0.45</v>
      </c>
      <c r="G346" s="5">
        <f>PRODUCT(C346:F346)</f>
        <v>0.20250000000000001</v>
      </c>
      <c r="H346" s="6"/>
      <c r="I346" s="7"/>
      <c r="J346" s="8"/>
      <c r="K346" s="5"/>
      <c r="L346" s="46"/>
    </row>
    <row r="347" spans="1:12" ht="15.6" x14ac:dyDescent="0.3">
      <c r="A347" s="54"/>
      <c r="B347" s="3" t="s">
        <v>113</v>
      </c>
      <c r="C347" s="3">
        <v>1</v>
      </c>
      <c r="D347" s="4">
        <v>0.45</v>
      </c>
      <c r="E347" s="4"/>
      <c r="F347" s="4">
        <v>0.6</v>
      </c>
      <c r="G347" s="5">
        <f>PRODUCT(C347:F347)</f>
        <v>0.27</v>
      </c>
      <c r="H347" s="6"/>
      <c r="I347" s="7"/>
      <c r="J347" s="8"/>
      <c r="K347" s="5"/>
      <c r="L347" s="46"/>
    </row>
    <row r="348" spans="1:12" ht="15.6" x14ac:dyDescent="0.3">
      <c r="A348" s="54"/>
      <c r="B348" s="3"/>
      <c r="C348" s="3"/>
      <c r="D348" s="4"/>
      <c r="E348" s="4"/>
      <c r="F348" s="4"/>
      <c r="G348" s="5">
        <f>SUM(G345:G347)</f>
        <v>2.3625000000000003</v>
      </c>
      <c r="H348" s="6">
        <f>G343-G348</f>
        <v>31.887499999999999</v>
      </c>
      <c r="I348" s="7" t="s">
        <v>26</v>
      </c>
      <c r="J348" s="33"/>
      <c r="K348" s="5">
        <f>H348*J348</f>
        <v>0</v>
      </c>
      <c r="L348" s="46"/>
    </row>
    <row r="349" spans="1:12" ht="225.6" x14ac:dyDescent="0.3">
      <c r="A349" s="52">
        <v>8</v>
      </c>
      <c r="B349" s="3" t="s">
        <v>27</v>
      </c>
      <c r="C349" s="4"/>
      <c r="D349" s="4"/>
      <c r="E349" s="4"/>
      <c r="F349" s="4"/>
      <c r="G349" s="5"/>
      <c r="H349" s="6"/>
      <c r="I349" s="7"/>
      <c r="J349" s="4"/>
      <c r="K349" s="5"/>
      <c r="L349" s="37"/>
    </row>
    <row r="350" spans="1:12" ht="15.6" x14ac:dyDescent="0.3">
      <c r="A350" s="54"/>
      <c r="B350" s="3" t="s">
        <v>57</v>
      </c>
      <c r="C350" s="4"/>
      <c r="D350" s="4"/>
      <c r="E350" s="4"/>
      <c r="F350" s="4"/>
      <c r="G350" s="5"/>
      <c r="H350" s="6"/>
      <c r="I350" s="7"/>
      <c r="J350" s="4"/>
      <c r="K350" s="5"/>
      <c r="L350" s="45"/>
    </row>
    <row r="351" spans="1:12" ht="15.6" x14ac:dyDescent="0.3">
      <c r="A351" s="54"/>
      <c r="B351" s="3" t="s">
        <v>60</v>
      </c>
      <c r="C351" s="4">
        <v>3</v>
      </c>
      <c r="D351" s="4">
        <v>0.85</v>
      </c>
      <c r="E351" s="4"/>
      <c r="F351" s="4">
        <v>1.1000000000000001</v>
      </c>
      <c r="G351" s="5">
        <f>C351*D351*F351</f>
        <v>2.8050000000000002</v>
      </c>
      <c r="H351" s="6"/>
      <c r="I351" s="7"/>
      <c r="J351" s="4"/>
      <c r="K351" s="5"/>
      <c r="L351" s="45"/>
    </row>
    <row r="352" spans="1:12" ht="15.6" x14ac:dyDescent="0.3">
      <c r="A352" s="54"/>
      <c r="B352" s="3"/>
      <c r="C352" s="4">
        <v>1</v>
      </c>
      <c r="D352" s="4">
        <v>1.2</v>
      </c>
      <c r="E352" s="4"/>
      <c r="F352" s="4">
        <v>1.1000000000000001</v>
      </c>
      <c r="G352" s="5">
        <f>C352*D352*F352</f>
        <v>1.32</v>
      </c>
      <c r="H352" s="6"/>
      <c r="I352" s="7"/>
      <c r="J352" s="4"/>
      <c r="K352" s="5"/>
      <c r="L352" s="45"/>
    </row>
    <row r="353" spans="1:12" ht="15.6" x14ac:dyDescent="0.3">
      <c r="A353" s="54"/>
      <c r="B353" s="3"/>
      <c r="C353" s="4">
        <v>1</v>
      </c>
      <c r="D353" s="4">
        <v>0.95</v>
      </c>
      <c r="E353" s="4"/>
      <c r="F353" s="4">
        <v>1.1000000000000001</v>
      </c>
      <c r="G353" s="5">
        <f>C353*D353*F353</f>
        <v>1.0449999999999999</v>
      </c>
      <c r="H353" s="6"/>
      <c r="I353" s="7"/>
      <c r="J353" s="4"/>
      <c r="K353" s="5"/>
      <c r="L353" s="45"/>
    </row>
    <row r="354" spans="1:12" ht="15.6" x14ac:dyDescent="0.3">
      <c r="A354" s="54"/>
      <c r="B354" s="3" t="s">
        <v>89</v>
      </c>
      <c r="C354" s="4">
        <v>1</v>
      </c>
      <c r="D354" s="4">
        <v>1.1499999999999999</v>
      </c>
      <c r="E354" s="4"/>
      <c r="F354" s="4">
        <v>1.1000000000000001</v>
      </c>
      <c r="G354" s="5">
        <f>C354*D354*F354</f>
        <v>1.2649999999999999</v>
      </c>
      <c r="H354" s="6"/>
      <c r="I354" s="7"/>
      <c r="J354" s="4"/>
      <c r="K354" s="5"/>
      <c r="L354" s="45"/>
    </row>
    <row r="355" spans="1:12" ht="15.6" x14ac:dyDescent="0.3">
      <c r="A355" s="54"/>
      <c r="B355" s="3" t="s">
        <v>48</v>
      </c>
      <c r="C355" s="4"/>
      <c r="D355" s="4"/>
      <c r="E355" s="4"/>
      <c r="F355" s="4"/>
      <c r="G355" s="5"/>
      <c r="H355" s="6"/>
      <c r="I355" s="7"/>
      <c r="J355" s="4"/>
      <c r="K355" s="5"/>
      <c r="L355" s="45"/>
    </row>
    <row r="356" spans="1:12" ht="15.6" x14ac:dyDescent="0.3">
      <c r="A356" s="54"/>
      <c r="B356" s="3" t="s">
        <v>60</v>
      </c>
      <c r="C356" s="4">
        <v>2</v>
      </c>
      <c r="D356" s="4">
        <v>1.05</v>
      </c>
      <c r="E356" s="4"/>
      <c r="F356" s="4">
        <v>1.1000000000000001</v>
      </c>
      <c r="G356" s="5">
        <f>C356*D356*F356</f>
        <v>2.3100000000000005</v>
      </c>
      <c r="H356" s="6"/>
      <c r="I356" s="7"/>
      <c r="J356" s="4"/>
      <c r="K356" s="5"/>
      <c r="L356" s="45"/>
    </row>
    <row r="357" spans="1:12" ht="15.6" x14ac:dyDescent="0.3">
      <c r="A357" s="54"/>
      <c r="B357" s="3"/>
      <c r="C357" s="4">
        <v>2</v>
      </c>
      <c r="D357" s="4">
        <v>1.35</v>
      </c>
      <c r="E357" s="4"/>
      <c r="F357" s="4">
        <v>1.1000000000000001</v>
      </c>
      <c r="G357" s="5">
        <f>C357*D357*F357</f>
        <v>2.9700000000000006</v>
      </c>
      <c r="H357" s="6"/>
      <c r="I357" s="7"/>
      <c r="J357" s="4"/>
      <c r="K357" s="5"/>
      <c r="L357" s="45"/>
    </row>
    <row r="358" spans="1:12" ht="15.6" x14ac:dyDescent="0.3">
      <c r="A358" s="54"/>
      <c r="B358" s="3"/>
      <c r="C358" s="4"/>
      <c r="D358" s="4"/>
      <c r="E358" s="4"/>
      <c r="F358" s="4"/>
      <c r="G358" s="5">
        <f>SUM(G351:G357)</f>
        <v>11.715000000000002</v>
      </c>
      <c r="H358" s="6"/>
      <c r="I358" s="7"/>
      <c r="J358" s="4"/>
      <c r="K358" s="5"/>
      <c r="L358" s="45"/>
    </row>
    <row r="359" spans="1:12" ht="15.6" x14ac:dyDescent="0.3">
      <c r="A359" s="54"/>
      <c r="B359" s="3" t="s">
        <v>83</v>
      </c>
      <c r="C359" s="4"/>
      <c r="D359" s="4"/>
      <c r="E359" s="4"/>
      <c r="F359" s="4"/>
      <c r="G359" s="5"/>
      <c r="H359" s="6"/>
      <c r="I359" s="7"/>
      <c r="J359" s="4"/>
      <c r="K359" s="5"/>
      <c r="L359" s="45"/>
    </row>
    <row r="360" spans="1:12" ht="15.6" x14ac:dyDescent="0.3">
      <c r="A360" s="54"/>
      <c r="B360" s="3" t="s">
        <v>92</v>
      </c>
      <c r="C360" s="4">
        <v>1</v>
      </c>
      <c r="D360" s="4">
        <v>0.75</v>
      </c>
      <c r="E360" s="4"/>
      <c r="F360" s="4">
        <v>1.1000000000000001</v>
      </c>
      <c r="G360" s="5">
        <f>C360*D360*F360</f>
        <v>0.82500000000000007</v>
      </c>
      <c r="H360" s="6"/>
      <c r="I360" s="7"/>
      <c r="J360" s="4"/>
      <c r="K360" s="5"/>
      <c r="L360" s="45"/>
    </row>
    <row r="361" spans="1:12" ht="15.6" x14ac:dyDescent="0.3">
      <c r="A361" s="53"/>
      <c r="B361" s="3"/>
      <c r="C361" s="4"/>
      <c r="D361" s="4"/>
      <c r="E361" s="4"/>
      <c r="F361" s="4"/>
      <c r="G361" s="5">
        <f>G360</f>
        <v>0.82500000000000007</v>
      </c>
      <c r="H361" s="6">
        <f>G358-G361</f>
        <v>10.890000000000002</v>
      </c>
      <c r="I361" s="7" t="s">
        <v>26</v>
      </c>
      <c r="J361" s="4"/>
      <c r="K361" s="5">
        <f>J361*H361</f>
        <v>0</v>
      </c>
      <c r="L361" s="38"/>
    </row>
    <row r="362" spans="1:12" ht="195.6" x14ac:dyDescent="0.3">
      <c r="A362" s="52">
        <v>9</v>
      </c>
      <c r="B362" s="3" t="s">
        <v>28</v>
      </c>
      <c r="C362" s="4"/>
      <c r="D362" s="4"/>
      <c r="E362" s="4"/>
      <c r="F362" s="4"/>
      <c r="G362" s="5"/>
      <c r="H362" s="6"/>
      <c r="I362" s="7"/>
      <c r="J362" s="4"/>
      <c r="K362" s="5"/>
      <c r="L362" s="46"/>
    </row>
    <row r="363" spans="1:12" ht="15.6" x14ac:dyDescent="0.3">
      <c r="A363" s="54"/>
      <c r="B363" s="3" t="s">
        <v>106</v>
      </c>
      <c r="C363" s="4"/>
      <c r="D363" s="4"/>
      <c r="E363" s="4"/>
      <c r="F363" s="4"/>
      <c r="G363" s="5"/>
      <c r="H363" s="6"/>
      <c r="I363" s="7"/>
      <c r="J363" s="4"/>
      <c r="K363" s="5"/>
      <c r="L363" s="46"/>
    </row>
    <row r="364" spans="1:12" ht="15.6" x14ac:dyDescent="0.3">
      <c r="A364" s="54"/>
      <c r="B364" s="3" t="s">
        <v>95</v>
      </c>
      <c r="C364" s="4">
        <v>3</v>
      </c>
      <c r="D364" s="4">
        <v>1.05</v>
      </c>
      <c r="E364" s="4"/>
      <c r="F364" s="4">
        <v>0.15</v>
      </c>
      <c r="G364" s="5">
        <f>C364*D364*F364</f>
        <v>0.47250000000000003</v>
      </c>
      <c r="H364" s="6"/>
      <c r="I364" s="7"/>
      <c r="J364" s="4"/>
      <c r="K364" s="5"/>
      <c r="L364" s="46"/>
    </row>
    <row r="365" spans="1:12" ht="15.6" x14ac:dyDescent="0.3">
      <c r="A365" s="54"/>
      <c r="B365" s="3" t="s">
        <v>96</v>
      </c>
      <c r="C365" s="4">
        <v>3</v>
      </c>
      <c r="D365" s="4">
        <v>1.05</v>
      </c>
      <c r="E365" s="4">
        <v>0.25</v>
      </c>
      <c r="F365" s="4"/>
      <c r="G365" s="5">
        <f>C365*D365*E365</f>
        <v>0.78750000000000009</v>
      </c>
      <c r="H365" s="6"/>
      <c r="I365" s="7"/>
      <c r="J365" s="4"/>
      <c r="K365" s="5"/>
      <c r="L365" s="46"/>
    </row>
    <row r="366" spans="1:12" ht="15.6" x14ac:dyDescent="0.3">
      <c r="A366" s="54"/>
      <c r="B366" s="3" t="s">
        <v>90</v>
      </c>
      <c r="C366" s="4">
        <v>1</v>
      </c>
      <c r="D366" s="4">
        <v>2.65</v>
      </c>
      <c r="E366" s="4">
        <v>1.05</v>
      </c>
      <c r="F366" s="4"/>
      <c r="G366" s="5">
        <f>C366*D366*E366</f>
        <v>2.7825000000000002</v>
      </c>
      <c r="H366" s="6"/>
      <c r="I366" s="7"/>
      <c r="J366" s="4"/>
      <c r="K366" s="5"/>
      <c r="L366" s="46"/>
    </row>
    <row r="367" spans="1:12" ht="15.6" x14ac:dyDescent="0.3">
      <c r="A367" s="54"/>
      <c r="B367" s="3"/>
      <c r="C367" s="4">
        <v>1</v>
      </c>
      <c r="D367" s="4">
        <v>1.5</v>
      </c>
      <c r="E367" s="4">
        <v>0.9</v>
      </c>
      <c r="F367" s="4"/>
      <c r="G367" s="5">
        <f>C367*D367*E367</f>
        <v>1.35</v>
      </c>
      <c r="H367" s="6"/>
      <c r="I367" s="7"/>
      <c r="J367" s="4"/>
      <c r="K367" s="5"/>
      <c r="L367" s="46"/>
    </row>
    <row r="368" spans="1:12" ht="15.6" x14ac:dyDescent="0.3">
      <c r="A368" s="54"/>
      <c r="B368" s="3" t="s">
        <v>53</v>
      </c>
      <c r="C368" s="4">
        <v>3</v>
      </c>
      <c r="D368" s="4">
        <v>0.85</v>
      </c>
      <c r="E368" s="4">
        <v>0.95</v>
      </c>
      <c r="F368" s="4"/>
      <c r="G368" s="5">
        <f>C368*D368*E368</f>
        <v>2.4224999999999999</v>
      </c>
      <c r="H368" s="6"/>
      <c r="I368" s="7"/>
      <c r="J368" s="4"/>
      <c r="K368" s="5"/>
      <c r="L368" s="46"/>
    </row>
    <row r="369" spans="1:12" ht="15.6" x14ac:dyDescent="0.3">
      <c r="A369" s="54"/>
      <c r="B369" s="3" t="s">
        <v>61</v>
      </c>
      <c r="C369" s="4">
        <v>1</v>
      </c>
      <c r="D369" s="4">
        <v>1.05</v>
      </c>
      <c r="E369" s="4">
        <v>1.35</v>
      </c>
      <c r="F369" s="4"/>
      <c r="G369" s="5">
        <f>C369*D369*E369</f>
        <v>1.4175000000000002</v>
      </c>
      <c r="H369" s="6"/>
      <c r="I369" s="7"/>
      <c r="J369" s="4"/>
      <c r="K369" s="5"/>
      <c r="L369" s="46"/>
    </row>
    <row r="370" spans="1:12" ht="15.6" x14ac:dyDescent="0.3">
      <c r="A370" s="54"/>
      <c r="B370" s="3"/>
      <c r="C370" s="4"/>
      <c r="D370" s="4"/>
      <c r="E370" s="4"/>
      <c r="F370" s="4"/>
      <c r="G370" s="5">
        <f>SUM(G363:G369)</f>
        <v>9.2324999999999999</v>
      </c>
      <c r="H370" s="6">
        <f t="shared" ref="H370:H382" si="42">G370</f>
        <v>9.2324999999999999</v>
      </c>
      <c r="I370" s="7" t="s">
        <v>26</v>
      </c>
      <c r="J370" s="4"/>
      <c r="K370" s="5">
        <f>J370*H370</f>
        <v>0</v>
      </c>
      <c r="L370" s="46"/>
    </row>
    <row r="371" spans="1:12" ht="195.6" x14ac:dyDescent="0.3">
      <c r="A371" s="2">
        <v>10</v>
      </c>
      <c r="B371" s="3" t="s">
        <v>71</v>
      </c>
      <c r="C371" s="4">
        <v>1</v>
      </c>
      <c r="D371" s="4">
        <v>10</v>
      </c>
      <c r="E371" s="4"/>
      <c r="F371" s="4"/>
      <c r="G371" s="5">
        <f>D371</f>
        <v>10</v>
      </c>
      <c r="H371" s="6">
        <f t="shared" si="42"/>
        <v>10</v>
      </c>
      <c r="I371" s="7" t="s">
        <v>32</v>
      </c>
      <c r="J371" s="8"/>
      <c r="K371" s="5">
        <f>J371*H371</f>
        <v>0</v>
      </c>
      <c r="L371" s="5"/>
    </row>
    <row r="372" spans="1:12" ht="195.6" x14ac:dyDescent="0.3">
      <c r="A372" s="2">
        <v>11</v>
      </c>
      <c r="B372" s="3" t="s">
        <v>72</v>
      </c>
      <c r="C372" s="4">
        <v>1</v>
      </c>
      <c r="D372" s="4">
        <v>3</v>
      </c>
      <c r="E372" s="4"/>
      <c r="F372" s="4"/>
      <c r="G372" s="5">
        <f>PRODUCT(C372:F372)</f>
        <v>3</v>
      </c>
      <c r="H372" s="6">
        <f t="shared" si="42"/>
        <v>3</v>
      </c>
      <c r="I372" s="7" t="s">
        <v>32</v>
      </c>
      <c r="J372" s="8"/>
      <c r="K372" s="5">
        <f>J372*H372</f>
        <v>0</v>
      </c>
      <c r="L372" s="5"/>
    </row>
    <row r="373" spans="1:12" ht="135.6" x14ac:dyDescent="0.3">
      <c r="A373" s="2">
        <v>12</v>
      </c>
      <c r="B373" s="3" t="s">
        <v>36</v>
      </c>
      <c r="C373" s="4">
        <v>1</v>
      </c>
      <c r="D373" s="4">
        <v>3</v>
      </c>
      <c r="E373" s="4"/>
      <c r="F373" s="4"/>
      <c r="G373" s="5">
        <f>PRODUCT(C373:F373)</f>
        <v>3</v>
      </c>
      <c r="H373" s="6">
        <f t="shared" si="42"/>
        <v>3</v>
      </c>
      <c r="I373" s="7" t="s">
        <v>32</v>
      </c>
      <c r="J373" s="8"/>
      <c r="K373" s="5">
        <f>(H373*J373)</f>
        <v>0</v>
      </c>
      <c r="L373" s="5"/>
    </row>
    <row r="374" spans="1:12" ht="120.6" x14ac:dyDescent="0.3">
      <c r="A374" s="2">
        <v>13</v>
      </c>
      <c r="B374" s="3" t="s">
        <v>76</v>
      </c>
      <c r="C374" s="4">
        <v>1</v>
      </c>
      <c r="D374" s="4"/>
      <c r="E374" s="4"/>
      <c r="F374" s="4"/>
      <c r="G374" s="5">
        <f>C374</f>
        <v>1</v>
      </c>
      <c r="H374" s="6">
        <f t="shared" si="42"/>
        <v>1</v>
      </c>
      <c r="I374" s="7" t="s">
        <v>33</v>
      </c>
      <c r="J374" s="5"/>
      <c r="K374" s="5">
        <f>(H374*J374)</f>
        <v>0</v>
      </c>
      <c r="L374" s="5"/>
    </row>
    <row r="375" spans="1:12" ht="120.6" x14ac:dyDescent="0.3">
      <c r="A375" s="2">
        <v>14</v>
      </c>
      <c r="B375" s="3" t="s">
        <v>73</v>
      </c>
      <c r="C375" s="4">
        <v>1</v>
      </c>
      <c r="D375" s="4"/>
      <c r="E375" s="4"/>
      <c r="F375" s="4"/>
      <c r="G375" s="5">
        <f t="shared" ref="G375:G380" si="43">PRODUCT(C375:F375)</f>
        <v>1</v>
      </c>
      <c r="H375" s="6">
        <f t="shared" si="42"/>
        <v>1</v>
      </c>
      <c r="I375" s="4" t="s">
        <v>33</v>
      </c>
      <c r="J375" s="8"/>
      <c r="K375" s="5">
        <f>J375*H375</f>
        <v>0</v>
      </c>
      <c r="L375" s="5"/>
    </row>
    <row r="376" spans="1:12" ht="210.6" x14ac:dyDescent="0.3">
      <c r="A376" s="2">
        <v>15</v>
      </c>
      <c r="B376" s="3" t="s">
        <v>34</v>
      </c>
      <c r="C376" s="4">
        <v>2</v>
      </c>
      <c r="D376" s="4"/>
      <c r="E376" s="4"/>
      <c r="F376" s="4"/>
      <c r="G376" s="5">
        <f t="shared" si="43"/>
        <v>2</v>
      </c>
      <c r="H376" s="6">
        <f t="shared" si="42"/>
        <v>2</v>
      </c>
      <c r="I376" s="4" t="s">
        <v>33</v>
      </c>
      <c r="J376" s="8"/>
      <c r="K376" s="5">
        <f>J376*H376</f>
        <v>0</v>
      </c>
      <c r="L376" s="5"/>
    </row>
    <row r="377" spans="1:12" ht="45" x14ac:dyDescent="0.3">
      <c r="A377" s="2">
        <v>16</v>
      </c>
      <c r="B377" s="14" t="s">
        <v>86</v>
      </c>
      <c r="C377" s="4">
        <v>3</v>
      </c>
      <c r="D377" s="4"/>
      <c r="E377" s="4"/>
      <c r="F377" s="4"/>
      <c r="G377" s="5">
        <f t="shared" si="43"/>
        <v>3</v>
      </c>
      <c r="H377" s="6">
        <f t="shared" si="42"/>
        <v>3</v>
      </c>
      <c r="I377" s="4" t="s">
        <v>33</v>
      </c>
      <c r="J377" s="8"/>
      <c r="K377" s="5">
        <f>(H377*J377)</f>
        <v>0</v>
      </c>
      <c r="L377" s="23"/>
    </row>
    <row r="378" spans="1:12" ht="90.6" x14ac:dyDescent="0.3">
      <c r="A378" s="2">
        <v>17</v>
      </c>
      <c r="B378" s="9" t="s">
        <v>88</v>
      </c>
      <c r="C378" s="4">
        <v>3</v>
      </c>
      <c r="D378" s="4"/>
      <c r="E378" s="4"/>
      <c r="F378" s="4"/>
      <c r="G378" s="5">
        <f t="shared" si="43"/>
        <v>3</v>
      </c>
      <c r="H378" s="6">
        <f t="shared" si="42"/>
        <v>3</v>
      </c>
      <c r="I378" s="4" t="s">
        <v>33</v>
      </c>
      <c r="J378" s="8"/>
      <c r="K378" s="5">
        <f>J378*H378</f>
        <v>0</v>
      </c>
      <c r="L378" s="23"/>
    </row>
    <row r="379" spans="1:12" ht="165.6" x14ac:dyDescent="0.3">
      <c r="A379" s="2">
        <v>18</v>
      </c>
      <c r="B379" s="3" t="s">
        <v>78</v>
      </c>
      <c r="C379" s="4">
        <v>2</v>
      </c>
      <c r="D379" s="4">
        <v>0.9</v>
      </c>
      <c r="E379" s="4"/>
      <c r="F379" s="5">
        <v>1.1000000000000001</v>
      </c>
      <c r="G379" s="6">
        <f t="shared" si="43"/>
        <v>1.9800000000000002</v>
      </c>
      <c r="H379" s="7">
        <f t="shared" si="42"/>
        <v>1.9800000000000002</v>
      </c>
      <c r="I379" s="4" t="s">
        <v>26</v>
      </c>
      <c r="J379" s="5"/>
      <c r="K379" s="2">
        <f>H379*J379</f>
        <v>0</v>
      </c>
      <c r="L379" s="5"/>
    </row>
    <row r="380" spans="1:12" ht="285.60000000000002" x14ac:dyDescent="0.3">
      <c r="A380" s="2">
        <v>19</v>
      </c>
      <c r="B380" s="3" t="s">
        <v>79</v>
      </c>
      <c r="C380" s="4">
        <v>1</v>
      </c>
      <c r="D380" s="4"/>
      <c r="E380" s="4"/>
      <c r="F380" s="4"/>
      <c r="G380" s="5">
        <f t="shared" si="43"/>
        <v>1</v>
      </c>
      <c r="H380" s="6">
        <f t="shared" si="42"/>
        <v>1</v>
      </c>
      <c r="I380" s="4" t="s">
        <v>33</v>
      </c>
      <c r="J380" s="8"/>
      <c r="K380" s="5">
        <f>(H380*J380)</f>
        <v>0</v>
      </c>
      <c r="L380" s="5"/>
    </row>
    <row r="381" spans="1:12" ht="255.6" x14ac:dyDescent="0.3">
      <c r="A381" s="15">
        <v>20</v>
      </c>
      <c r="B381" s="3" t="s">
        <v>80</v>
      </c>
      <c r="C381" s="4">
        <v>1</v>
      </c>
      <c r="D381" s="4"/>
      <c r="E381" s="4"/>
      <c r="F381" s="4"/>
      <c r="G381" s="5">
        <f>C381</f>
        <v>1</v>
      </c>
      <c r="H381" s="6">
        <f t="shared" si="42"/>
        <v>1</v>
      </c>
      <c r="I381" s="4" t="s">
        <v>33</v>
      </c>
      <c r="J381" s="8"/>
      <c r="K381" s="5">
        <f>H381*J381</f>
        <v>0</v>
      </c>
      <c r="L381" s="5"/>
    </row>
    <row r="382" spans="1:12" ht="240.6" x14ac:dyDescent="0.3">
      <c r="A382" s="2">
        <v>21</v>
      </c>
      <c r="B382" s="3" t="s">
        <v>74</v>
      </c>
      <c r="C382" s="4">
        <v>1</v>
      </c>
      <c r="D382" s="4">
        <v>3</v>
      </c>
      <c r="E382" s="4"/>
      <c r="F382" s="4"/>
      <c r="G382" s="5">
        <f>PRODUCT(C382:F382)</f>
        <v>3</v>
      </c>
      <c r="H382" s="6">
        <f t="shared" si="42"/>
        <v>3</v>
      </c>
      <c r="I382" s="7" t="s">
        <v>32</v>
      </c>
      <c r="J382" s="8"/>
      <c r="K382" s="5">
        <f>J382*H382</f>
        <v>0</v>
      </c>
      <c r="L382" s="5"/>
    </row>
    <row r="383" spans="1:12" ht="255.6" x14ac:dyDescent="0.3">
      <c r="A383" s="2">
        <v>22</v>
      </c>
      <c r="B383" s="9" t="s">
        <v>120</v>
      </c>
      <c r="C383" s="4">
        <v>1</v>
      </c>
      <c r="D383" s="4"/>
      <c r="E383" s="4"/>
      <c r="F383" s="4"/>
      <c r="G383" s="5">
        <v>1</v>
      </c>
      <c r="H383" s="6">
        <v>1</v>
      </c>
      <c r="I383" s="7" t="s">
        <v>31</v>
      </c>
      <c r="J383" s="8"/>
      <c r="K383" s="5">
        <f>J383*H383</f>
        <v>0</v>
      </c>
      <c r="L383" s="5"/>
    </row>
    <row r="384" spans="1:12" ht="180.6" x14ac:dyDescent="0.3">
      <c r="A384" s="2">
        <v>23</v>
      </c>
      <c r="B384" s="9" t="s">
        <v>108</v>
      </c>
      <c r="C384" s="4">
        <v>1</v>
      </c>
      <c r="D384" s="4"/>
      <c r="E384" s="4">
        <v>0.75</v>
      </c>
      <c r="F384" s="4">
        <v>2.1</v>
      </c>
      <c r="G384" s="5">
        <f>F384*E384*C384</f>
        <v>1.5750000000000002</v>
      </c>
      <c r="H384" s="6">
        <f>G384</f>
        <v>1.5750000000000002</v>
      </c>
      <c r="I384" s="7" t="s">
        <v>26</v>
      </c>
      <c r="J384" s="8"/>
      <c r="K384" s="5">
        <f>J384*G384</f>
        <v>0</v>
      </c>
      <c r="L384" s="5"/>
    </row>
    <row r="385" spans="1:12" ht="285.60000000000002" x14ac:dyDescent="0.3">
      <c r="A385" s="2">
        <v>24</v>
      </c>
      <c r="B385" s="3" t="s">
        <v>109</v>
      </c>
      <c r="C385" s="4">
        <v>1</v>
      </c>
      <c r="D385" s="4"/>
      <c r="E385" s="4">
        <v>0.9</v>
      </c>
      <c r="F385" s="4">
        <v>2.1</v>
      </c>
      <c r="G385" s="5">
        <f>F385*E385*C385</f>
        <v>1.8900000000000001</v>
      </c>
      <c r="H385" s="6">
        <f>G385</f>
        <v>1.8900000000000001</v>
      </c>
      <c r="I385" s="7" t="s">
        <v>26</v>
      </c>
      <c r="J385" s="8"/>
      <c r="K385" s="5">
        <f>J385*H385</f>
        <v>0</v>
      </c>
      <c r="L385" s="5"/>
    </row>
    <row r="386" spans="1:12" ht="225.6" x14ac:dyDescent="0.3">
      <c r="A386" s="52">
        <v>25</v>
      </c>
      <c r="B386" s="3" t="s">
        <v>110</v>
      </c>
      <c r="C386" s="4"/>
      <c r="D386" s="4"/>
      <c r="E386" s="4"/>
      <c r="F386" s="4"/>
      <c r="G386" s="5"/>
      <c r="H386" s="6"/>
      <c r="I386" s="7"/>
      <c r="J386" s="8"/>
      <c r="K386" s="5"/>
      <c r="L386" s="37"/>
    </row>
    <row r="387" spans="1:12" ht="15.6" x14ac:dyDescent="0.3">
      <c r="A387" s="54"/>
      <c r="B387" s="3" t="s">
        <v>112</v>
      </c>
      <c r="C387" s="4">
        <v>1</v>
      </c>
      <c r="D387" s="4"/>
      <c r="E387" s="4">
        <v>0.45</v>
      </c>
      <c r="F387" s="4">
        <v>0.45</v>
      </c>
      <c r="G387" s="5">
        <f>F387*E387*C387</f>
        <v>0.20250000000000001</v>
      </c>
      <c r="H387" s="6"/>
      <c r="I387" s="7"/>
      <c r="J387" s="8"/>
      <c r="K387" s="5"/>
      <c r="L387" s="45"/>
    </row>
    <row r="388" spans="1:12" ht="15.6" x14ac:dyDescent="0.3">
      <c r="A388" s="53"/>
      <c r="B388" s="3" t="s">
        <v>113</v>
      </c>
      <c r="C388" s="4">
        <v>1</v>
      </c>
      <c r="D388" s="4"/>
      <c r="E388" s="4">
        <v>0.45</v>
      </c>
      <c r="F388" s="4">
        <v>0.6</v>
      </c>
      <c r="G388" s="5">
        <f>F388*E388*C388</f>
        <v>0.27</v>
      </c>
      <c r="H388" s="6">
        <f>G387+G388</f>
        <v>0.47250000000000003</v>
      </c>
      <c r="I388" s="7" t="s">
        <v>26</v>
      </c>
      <c r="J388" s="8"/>
      <c r="K388" s="5">
        <f>J388*H388</f>
        <v>0</v>
      </c>
      <c r="L388" s="38"/>
    </row>
    <row r="389" spans="1:12" ht="300.60000000000002" x14ac:dyDescent="0.3">
      <c r="A389" s="2">
        <v>26</v>
      </c>
      <c r="B389" s="3" t="s">
        <v>39</v>
      </c>
      <c r="C389" s="4">
        <v>1</v>
      </c>
      <c r="D389" s="4"/>
      <c r="E389" s="4"/>
      <c r="F389" s="4"/>
      <c r="G389" s="5">
        <v>0.1</v>
      </c>
      <c r="H389" s="6">
        <f>G389</f>
        <v>0.1</v>
      </c>
      <c r="I389" s="7" t="s">
        <v>40</v>
      </c>
      <c r="J389" s="8"/>
      <c r="K389" s="5">
        <f>H389*J389</f>
        <v>0</v>
      </c>
      <c r="L389" s="5"/>
    </row>
    <row r="390" spans="1:12" ht="180.6" x14ac:dyDescent="0.3">
      <c r="A390" s="52">
        <v>27</v>
      </c>
      <c r="B390" s="3" t="s">
        <v>41</v>
      </c>
      <c r="C390" s="4"/>
      <c r="D390" s="4"/>
      <c r="E390" s="4"/>
      <c r="F390" s="4"/>
      <c r="G390" s="5"/>
      <c r="H390" s="6"/>
      <c r="I390" s="7"/>
      <c r="J390" s="8"/>
      <c r="K390" s="5"/>
      <c r="L390" s="37"/>
    </row>
    <row r="391" spans="1:12" ht="15.6" x14ac:dyDescent="0.3">
      <c r="A391" s="53"/>
      <c r="B391" s="3" t="s">
        <v>42</v>
      </c>
      <c r="C391" s="4">
        <v>1</v>
      </c>
      <c r="D391" s="4">
        <f>4.45+0.5</f>
        <v>4.95</v>
      </c>
      <c r="E391" s="4">
        <f>2.4+0.5</f>
        <v>2.9</v>
      </c>
      <c r="F391" s="4"/>
      <c r="G391" s="5">
        <f>PRODUCT(C391:F391)</f>
        <v>14.355</v>
      </c>
      <c r="H391" s="6">
        <f>SUM(G390:G391)</f>
        <v>14.355</v>
      </c>
      <c r="I391" s="7" t="s">
        <v>26</v>
      </c>
      <c r="J391" s="8"/>
      <c r="K391" s="5">
        <f>(H391*J391)</f>
        <v>0</v>
      </c>
      <c r="L391" s="38"/>
    </row>
    <row r="392" spans="1:12" ht="135.6" x14ac:dyDescent="0.3">
      <c r="A392" s="52">
        <v>28</v>
      </c>
      <c r="B392" s="3" t="s">
        <v>81</v>
      </c>
      <c r="C392" s="4"/>
      <c r="D392" s="4"/>
      <c r="E392" s="4"/>
      <c r="F392" s="4"/>
      <c r="G392" s="5"/>
      <c r="H392" s="6"/>
      <c r="I392" s="7"/>
      <c r="J392" s="4"/>
      <c r="K392" s="5"/>
      <c r="L392" s="37"/>
    </row>
    <row r="393" spans="1:12" ht="15.6" x14ac:dyDescent="0.3">
      <c r="A393" s="54"/>
      <c r="B393" s="3" t="s">
        <v>114</v>
      </c>
      <c r="C393" s="4">
        <v>1</v>
      </c>
      <c r="D393" s="4">
        <f>4.45-0.3</f>
        <v>4.1500000000000004</v>
      </c>
      <c r="E393" s="4"/>
      <c r="F393" s="4">
        <v>2.5</v>
      </c>
      <c r="G393" s="5">
        <f t="shared" ref="G393:G399" si="44">PRODUCT(C393:F393)</f>
        <v>10.375</v>
      </c>
      <c r="H393" s="6"/>
      <c r="I393" s="7"/>
      <c r="J393" s="4"/>
      <c r="K393" s="5"/>
      <c r="L393" s="45"/>
    </row>
    <row r="394" spans="1:12" ht="15.6" x14ac:dyDescent="0.3">
      <c r="A394" s="54"/>
      <c r="B394" s="3"/>
      <c r="C394" s="4">
        <v>1</v>
      </c>
      <c r="D394" s="4">
        <v>2.1</v>
      </c>
      <c r="E394" s="4"/>
      <c r="F394" s="4">
        <f>2.5-1.1</f>
        <v>1.4</v>
      </c>
      <c r="G394" s="5">
        <f t="shared" si="44"/>
        <v>2.94</v>
      </c>
      <c r="H394" s="6"/>
      <c r="I394" s="7"/>
      <c r="J394" s="4"/>
      <c r="K394" s="5"/>
      <c r="L394" s="45"/>
    </row>
    <row r="395" spans="1:12" ht="15.6" x14ac:dyDescent="0.3">
      <c r="A395" s="54"/>
      <c r="B395" s="3"/>
      <c r="C395" s="4">
        <v>1</v>
      </c>
      <c r="D395" s="4">
        <v>2.65</v>
      </c>
      <c r="E395" s="4"/>
      <c r="F395" s="4">
        <v>1.4</v>
      </c>
      <c r="G395" s="5">
        <f t="shared" si="44"/>
        <v>3.7099999999999995</v>
      </c>
      <c r="H395" s="6"/>
      <c r="I395" s="7"/>
      <c r="J395" s="4"/>
      <c r="K395" s="5"/>
      <c r="L395" s="45"/>
    </row>
    <row r="396" spans="1:12" ht="15.6" x14ac:dyDescent="0.3">
      <c r="A396" s="54"/>
      <c r="B396" s="3"/>
      <c r="C396" s="4">
        <v>1</v>
      </c>
      <c r="D396" s="4">
        <v>1.2</v>
      </c>
      <c r="E396" s="4"/>
      <c r="F396" s="4">
        <v>1.4</v>
      </c>
      <c r="G396" s="5">
        <f t="shared" si="44"/>
        <v>1.68</v>
      </c>
      <c r="H396" s="6"/>
      <c r="I396" s="7"/>
      <c r="J396" s="4"/>
      <c r="K396" s="5"/>
      <c r="L396" s="45"/>
    </row>
    <row r="397" spans="1:12" ht="15.6" x14ac:dyDescent="0.3">
      <c r="A397" s="54"/>
      <c r="B397" s="3"/>
      <c r="C397" s="4">
        <v>2</v>
      </c>
      <c r="D397" s="4">
        <v>1.05</v>
      </c>
      <c r="E397" s="4"/>
      <c r="F397" s="4">
        <v>1.4</v>
      </c>
      <c r="G397" s="5">
        <f t="shared" si="44"/>
        <v>2.94</v>
      </c>
      <c r="H397" s="6"/>
      <c r="I397" s="7"/>
      <c r="J397" s="4"/>
      <c r="K397" s="5"/>
      <c r="L397" s="45"/>
    </row>
    <row r="398" spans="1:12" ht="15.6" x14ac:dyDescent="0.3">
      <c r="A398" s="54"/>
      <c r="B398" s="3"/>
      <c r="C398" s="4">
        <v>3</v>
      </c>
      <c r="D398" s="4">
        <v>1.35</v>
      </c>
      <c r="E398" s="4"/>
      <c r="F398" s="4">
        <v>1.4</v>
      </c>
      <c r="G398" s="5">
        <f t="shared" si="44"/>
        <v>5.6700000000000008</v>
      </c>
      <c r="H398" s="6"/>
      <c r="I398" s="7"/>
      <c r="J398" s="4"/>
      <c r="K398" s="5"/>
      <c r="L398" s="45"/>
    </row>
    <row r="399" spans="1:12" ht="15.6" x14ac:dyDescent="0.3">
      <c r="A399" s="54"/>
      <c r="B399" s="3"/>
      <c r="C399" s="4">
        <v>1</v>
      </c>
      <c r="D399" s="4">
        <v>0.9</v>
      </c>
      <c r="E399" s="4"/>
      <c r="F399" s="4">
        <v>2.5</v>
      </c>
      <c r="G399" s="5">
        <f t="shared" si="44"/>
        <v>2.25</v>
      </c>
      <c r="H399" s="6"/>
      <c r="I399" s="7"/>
      <c r="J399" s="4"/>
      <c r="K399" s="5"/>
      <c r="L399" s="45"/>
    </row>
    <row r="400" spans="1:12" ht="15.6" x14ac:dyDescent="0.3">
      <c r="A400" s="54"/>
      <c r="B400" s="3"/>
      <c r="C400" s="4"/>
      <c r="D400" s="4"/>
      <c r="E400" s="4"/>
      <c r="F400" s="4"/>
      <c r="G400" s="5">
        <f>SUM(G393:G399)</f>
        <v>29.565000000000001</v>
      </c>
      <c r="H400" s="6"/>
      <c r="I400" s="7"/>
      <c r="J400" s="4"/>
      <c r="K400" s="5"/>
      <c r="L400" s="45"/>
    </row>
    <row r="401" spans="1:12" ht="15.6" x14ac:dyDescent="0.3">
      <c r="A401" s="54"/>
      <c r="B401" s="3" t="s">
        <v>83</v>
      </c>
      <c r="C401" s="4"/>
      <c r="D401" s="4"/>
      <c r="E401" s="4"/>
      <c r="F401" s="4"/>
      <c r="G401" s="5"/>
      <c r="H401" s="6"/>
      <c r="I401" s="7"/>
      <c r="J401" s="4"/>
      <c r="K401" s="5"/>
      <c r="L401" s="45"/>
    </row>
    <row r="402" spans="1:12" ht="15.6" x14ac:dyDescent="0.3">
      <c r="A402" s="54"/>
      <c r="B402" s="3" t="s">
        <v>91</v>
      </c>
      <c r="C402" s="4">
        <v>1</v>
      </c>
      <c r="D402" s="4">
        <v>0.9</v>
      </c>
      <c r="E402" s="4"/>
      <c r="F402" s="4">
        <v>2.1</v>
      </c>
      <c r="G402" s="5">
        <f>PRODUCT(C402:F402)</f>
        <v>1.8900000000000001</v>
      </c>
      <c r="H402" s="6"/>
      <c r="I402" s="7"/>
      <c r="J402" s="4"/>
      <c r="K402" s="5"/>
      <c r="L402" s="45"/>
    </row>
    <row r="403" spans="1:12" ht="15.6" x14ac:dyDescent="0.3">
      <c r="A403" s="54"/>
      <c r="B403" s="3" t="s">
        <v>92</v>
      </c>
      <c r="C403" s="4">
        <v>2</v>
      </c>
      <c r="D403" s="4">
        <v>0.75</v>
      </c>
      <c r="E403" s="4"/>
      <c r="F403" s="4">
        <v>2.1</v>
      </c>
      <c r="G403" s="5">
        <f>PRODUCT(C403:F403)</f>
        <v>3.1500000000000004</v>
      </c>
      <c r="H403" s="6"/>
      <c r="I403" s="7"/>
      <c r="J403" s="4"/>
      <c r="K403" s="5"/>
      <c r="L403" s="45"/>
    </row>
    <row r="404" spans="1:12" ht="15.6" x14ac:dyDescent="0.3">
      <c r="A404" s="54"/>
      <c r="B404" s="3" t="s">
        <v>112</v>
      </c>
      <c r="C404" s="2">
        <v>1</v>
      </c>
      <c r="D404" s="4">
        <v>0.45</v>
      </c>
      <c r="E404" s="4"/>
      <c r="F404" s="4">
        <v>0.45</v>
      </c>
      <c r="G404" s="5">
        <f>PRODUCT(C404:F404)</f>
        <v>0.20250000000000001</v>
      </c>
      <c r="H404" s="6"/>
      <c r="I404" s="7"/>
      <c r="J404" s="4"/>
      <c r="K404" s="5"/>
      <c r="L404" s="45"/>
    </row>
    <row r="405" spans="1:12" ht="15.6" x14ac:dyDescent="0.3">
      <c r="A405" s="54"/>
      <c r="B405" s="29" t="s">
        <v>113</v>
      </c>
      <c r="C405" s="2">
        <v>1</v>
      </c>
      <c r="D405" s="30">
        <v>0.45</v>
      </c>
      <c r="E405" s="30"/>
      <c r="F405" s="30">
        <v>0.6</v>
      </c>
      <c r="G405" s="5">
        <f>PRODUCT(C405:F405)</f>
        <v>0.27</v>
      </c>
      <c r="H405" s="6"/>
      <c r="I405" s="7"/>
      <c r="J405" s="4"/>
      <c r="K405" s="5"/>
      <c r="L405" s="45"/>
    </row>
    <row r="406" spans="1:12" ht="15.6" x14ac:dyDescent="0.3">
      <c r="A406" s="54"/>
      <c r="B406" s="29"/>
      <c r="C406" s="29"/>
      <c r="D406" s="30"/>
      <c r="E406" s="30"/>
      <c r="F406" s="30"/>
      <c r="G406" s="5">
        <f>SUM(G402:G405)</f>
        <v>5.5125000000000011</v>
      </c>
      <c r="H406" s="6">
        <f>G400-G406</f>
        <v>24.052500000000002</v>
      </c>
      <c r="I406" s="7" t="s">
        <v>26</v>
      </c>
      <c r="J406" s="4"/>
      <c r="K406" s="5">
        <f>J406*H406</f>
        <v>0</v>
      </c>
      <c r="L406" s="45"/>
    </row>
    <row r="407" spans="1:12" ht="240" x14ac:dyDescent="0.3">
      <c r="A407" s="55">
        <v>29</v>
      </c>
      <c r="B407" s="27" t="s">
        <v>55</v>
      </c>
      <c r="C407" s="2"/>
      <c r="D407" s="4"/>
      <c r="E407" s="4"/>
      <c r="F407" s="4"/>
      <c r="G407" s="4"/>
      <c r="H407" s="5"/>
      <c r="I407" s="6"/>
      <c r="J407" s="7"/>
      <c r="K407" s="28"/>
      <c r="L407" s="37"/>
    </row>
    <row r="408" spans="1:12" ht="15" x14ac:dyDescent="0.3">
      <c r="A408" s="55"/>
      <c r="B408" s="27" t="s">
        <v>97</v>
      </c>
      <c r="C408" s="2">
        <v>2</v>
      </c>
      <c r="D408" s="4">
        <v>4.45</v>
      </c>
      <c r="E408" s="4"/>
      <c r="F408" s="4">
        <v>2.5</v>
      </c>
      <c r="G408" s="4">
        <f>PRODUCT(C408:F408)</f>
        <v>22.25</v>
      </c>
      <c r="H408" s="5"/>
      <c r="I408" s="6"/>
      <c r="J408" s="7"/>
      <c r="K408" s="28"/>
      <c r="L408" s="45"/>
    </row>
    <row r="409" spans="1:12" ht="15" x14ac:dyDescent="0.3">
      <c r="A409" s="55"/>
      <c r="B409" s="27"/>
      <c r="C409" s="2">
        <v>2</v>
      </c>
      <c r="D409" s="4">
        <v>2.4</v>
      </c>
      <c r="E409" s="4"/>
      <c r="F409" s="4">
        <v>2.5</v>
      </c>
      <c r="G409" s="4">
        <f>PRODUCT(C409:F409)</f>
        <v>12</v>
      </c>
      <c r="H409" s="5"/>
      <c r="I409" s="6"/>
      <c r="J409" s="7"/>
      <c r="K409" s="28"/>
      <c r="L409" s="45"/>
    </row>
    <row r="410" spans="1:12" ht="15" x14ac:dyDescent="0.3">
      <c r="A410" s="55"/>
      <c r="B410" s="27"/>
      <c r="C410" s="2"/>
      <c r="D410" s="4"/>
      <c r="E410" s="4"/>
      <c r="F410" s="4"/>
      <c r="G410" s="4">
        <f>G408+G409</f>
        <v>34.25</v>
      </c>
      <c r="H410" s="5"/>
      <c r="I410" s="6"/>
      <c r="J410" s="7"/>
      <c r="K410" s="28"/>
      <c r="L410" s="45"/>
    </row>
    <row r="411" spans="1:12" ht="15" x14ac:dyDescent="0.3">
      <c r="A411" s="55"/>
      <c r="B411" s="27" t="s">
        <v>83</v>
      </c>
      <c r="C411" s="2">
        <v>1</v>
      </c>
      <c r="D411" s="4"/>
      <c r="E411" s="4"/>
      <c r="F411" s="4"/>
      <c r="G411" s="4"/>
      <c r="H411" s="5"/>
      <c r="I411" s="6"/>
      <c r="J411" s="7"/>
      <c r="K411" s="28"/>
      <c r="L411" s="45"/>
    </row>
    <row r="412" spans="1:12" ht="15" x14ac:dyDescent="0.3">
      <c r="A412" s="55"/>
      <c r="B412" s="27" t="s">
        <v>91</v>
      </c>
      <c r="C412" s="2">
        <v>1</v>
      </c>
      <c r="D412" s="4">
        <v>0.9</v>
      </c>
      <c r="E412" s="4"/>
      <c r="F412" s="4">
        <v>2.1</v>
      </c>
      <c r="G412" s="4">
        <f>PRODUCT(C412:F412)</f>
        <v>1.8900000000000001</v>
      </c>
      <c r="H412" s="5"/>
      <c r="I412" s="6"/>
      <c r="J412" s="7"/>
      <c r="K412" s="28"/>
      <c r="L412" s="45"/>
    </row>
    <row r="413" spans="1:12" ht="15" x14ac:dyDescent="0.3">
      <c r="A413" s="55"/>
      <c r="B413" s="27" t="s">
        <v>112</v>
      </c>
      <c r="C413" s="2">
        <v>1</v>
      </c>
      <c r="D413" s="4">
        <v>0.45</v>
      </c>
      <c r="E413" s="4"/>
      <c r="F413" s="4">
        <v>0.45</v>
      </c>
      <c r="G413" s="4">
        <f>PRODUCT(C413:F413)</f>
        <v>0.20250000000000001</v>
      </c>
      <c r="H413" s="5"/>
      <c r="I413" s="6"/>
      <c r="J413" s="7"/>
      <c r="K413" s="28"/>
      <c r="L413" s="45"/>
    </row>
    <row r="414" spans="1:12" ht="15" x14ac:dyDescent="0.3">
      <c r="A414" s="55"/>
      <c r="B414" s="27" t="s">
        <v>113</v>
      </c>
      <c r="C414" s="2">
        <v>1</v>
      </c>
      <c r="D414" s="4">
        <v>0.45</v>
      </c>
      <c r="E414" s="4"/>
      <c r="F414" s="4">
        <v>0.6</v>
      </c>
      <c r="G414" s="4">
        <f>PRODUCT(C414:F414)</f>
        <v>0.27</v>
      </c>
      <c r="H414" s="5"/>
      <c r="I414" s="6"/>
      <c r="J414" s="7"/>
      <c r="K414" s="28"/>
      <c r="L414" s="45"/>
    </row>
    <row r="415" spans="1:12" ht="15" x14ac:dyDescent="0.3">
      <c r="A415" s="55"/>
      <c r="B415" s="27" t="s">
        <v>0</v>
      </c>
      <c r="C415" s="2"/>
      <c r="D415" s="4"/>
      <c r="E415" s="4"/>
      <c r="F415" s="4"/>
      <c r="G415" s="4">
        <f>SUM(G412:G414)</f>
        <v>2.3625000000000003</v>
      </c>
      <c r="H415" s="5">
        <f>G410-G415</f>
        <v>31.887499999999999</v>
      </c>
      <c r="I415" s="6" t="s">
        <v>26</v>
      </c>
      <c r="J415" s="7"/>
      <c r="K415" s="28">
        <f>(H415*J415)</f>
        <v>0</v>
      </c>
      <c r="L415" s="38"/>
    </row>
    <row r="416" spans="1:12" ht="15.6" x14ac:dyDescent="0.3">
      <c r="A416" s="10"/>
      <c r="B416" s="11"/>
      <c r="C416" s="12"/>
      <c r="D416" s="12"/>
      <c r="E416" s="12"/>
      <c r="F416" s="12"/>
      <c r="G416" s="12"/>
      <c r="H416" s="47" t="s">
        <v>0</v>
      </c>
      <c r="I416" s="47"/>
      <c r="J416" s="47"/>
      <c r="K416" s="16">
        <f>SUM(K299:K415)</f>
        <v>0</v>
      </c>
    </row>
    <row r="417" spans="1:12" ht="15.6" x14ac:dyDescent="0.3">
      <c r="A417" s="13"/>
      <c r="B417" s="13"/>
      <c r="C417" s="13"/>
      <c r="D417" s="13"/>
      <c r="E417" s="13"/>
      <c r="F417" s="13"/>
      <c r="G417" s="13"/>
      <c r="H417" s="48" t="s">
        <v>43</v>
      </c>
      <c r="I417" s="48"/>
      <c r="J417" s="48"/>
      <c r="K417" s="17">
        <f>K416*0.18</f>
        <v>0</v>
      </c>
    </row>
    <row r="418" spans="1:12" ht="15.6" x14ac:dyDescent="0.3">
      <c r="A418" s="13"/>
      <c r="B418" s="13"/>
      <c r="C418" s="13"/>
      <c r="D418" s="13"/>
      <c r="E418" s="13"/>
      <c r="F418" s="13"/>
      <c r="G418" s="13"/>
      <c r="H418" s="56" t="s">
        <v>68</v>
      </c>
      <c r="I418" s="57"/>
      <c r="J418" s="58"/>
      <c r="K418" s="17"/>
    </row>
    <row r="419" spans="1:12" ht="15.6" x14ac:dyDescent="0.3">
      <c r="A419" s="13"/>
      <c r="B419" s="13"/>
      <c r="C419" s="13"/>
      <c r="D419" s="13"/>
      <c r="E419" s="13"/>
      <c r="F419" s="13"/>
      <c r="G419" s="13"/>
      <c r="H419" s="48" t="s">
        <v>44</v>
      </c>
      <c r="I419" s="48"/>
      <c r="J419" s="48"/>
      <c r="K419" s="17">
        <f>SUM(K416:K418)</f>
        <v>0</v>
      </c>
    </row>
    <row r="422" spans="1:12" ht="17.399999999999999" x14ac:dyDescent="0.3">
      <c r="A422" s="44" t="s">
        <v>46</v>
      </c>
      <c r="B422" s="44"/>
      <c r="C422" s="44"/>
      <c r="D422" s="44"/>
      <c r="E422" s="44"/>
      <c r="F422" s="44"/>
      <c r="G422" s="44"/>
      <c r="H422" s="44"/>
      <c r="I422" s="44"/>
      <c r="J422" s="44"/>
      <c r="K422" s="44"/>
      <c r="L422" s="44"/>
    </row>
    <row r="423" spans="1:12" ht="46.8" x14ac:dyDescent="0.3">
      <c r="A423" s="1" t="s">
        <v>1</v>
      </c>
      <c r="B423" s="1" t="s">
        <v>2</v>
      </c>
      <c r="C423" s="1" t="s">
        <v>3</v>
      </c>
      <c r="D423" s="1" t="s">
        <v>4</v>
      </c>
      <c r="E423" s="1" t="s">
        <v>5</v>
      </c>
      <c r="F423" s="1" t="s">
        <v>6</v>
      </c>
      <c r="G423" s="1" t="s">
        <v>7</v>
      </c>
      <c r="H423" s="1" t="s">
        <v>8</v>
      </c>
      <c r="I423" s="1" t="s">
        <v>9</v>
      </c>
      <c r="J423" s="1" t="s">
        <v>10</v>
      </c>
      <c r="K423" s="1" t="s">
        <v>11</v>
      </c>
      <c r="L423" s="1" t="s">
        <v>69</v>
      </c>
    </row>
    <row r="424" spans="1:12" ht="270.60000000000002" x14ac:dyDescent="0.3">
      <c r="A424" s="52">
        <v>1</v>
      </c>
      <c r="B424" s="3" t="s">
        <v>66</v>
      </c>
      <c r="C424" s="4"/>
      <c r="D424" s="4"/>
      <c r="E424" s="4"/>
      <c r="F424" s="4"/>
      <c r="G424" s="5"/>
      <c r="H424" s="6"/>
      <c r="I424" s="7"/>
      <c r="J424" s="4"/>
      <c r="K424" s="5"/>
      <c r="L424" s="37"/>
    </row>
    <row r="425" spans="1:12" ht="15.6" x14ac:dyDescent="0.3">
      <c r="A425" s="54"/>
      <c r="B425" s="3" t="s">
        <v>67</v>
      </c>
      <c r="C425" s="4">
        <v>1</v>
      </c>
      <c r="D425" s="4"/>
      <c r="E425" s="4"/>
      <c r="F425" s="4"/>
      <c r="G425" s="5">
        <f>PRODUCT(C425:F425)</f>
        <v>1</v>
      </c>
      <c r="H425" s="6">
        <f>G425</f>
        <v>1</v>
      </c>
      <c r="I425" s="7" t="s">
        <v>33</v>
      </c>
      <c r="J425" s="4"/>
      <c r="K425" s="5">
        <f>H425*J425</f>
        <v>0</v>
      </c>
      <c r="L425" s="45"/>
    </row>
    <row r="426" spans="1:12" ht="120.6" x14ac:dyDescent="0.3">
      <c r="A426" s="52">
        <v>2</v>
      </c>
      <c r="B426" s="3" t="s">
        <v>49</v>
      </c>
      <c r="C426" s="4"/>
      <c r="D426" s="4"/>
      <c r="E426" s="4"/>
      <c r="F426" s="4"/>
      <c r="G426" s="5"/>
      <c r="H426" s="6"/>
      <c r="I426" s="7"/>
      <c r="J426" s="4"/>
      <c r="K426" s="5"/>
      <c r="L426" s="37"/>
    </row>
    <row r="427" spans="1:12" ht="15.6" x14ac:dyDescent="0.3">
      <c r="A427" s="54"/>
      <c r="B427" s="3" t="s">
        <v>57</v>
      </c>
      <c r="C427" s="4"/>
      <c r="D427" s="4"/>
      <c r="E427" s="4"/>
      <c r="F427" s="4"/>
      <c r="G427" s="5"/>
      <c r="H427" s="6"/>
      <c r="I427" s="7"/>
      <c r="J427" s="4"/>
      <c r="K427" s="5"/>
      <c r="L427" s="45"/>
    </row>
    <row r="428" spans="1:12" ht="15.6" x14ac:dyDescent="0.3">
      <c r="A428" s="54"/>
      <c r="B428" s="3" t="s">
        <v>60</v>
      </c>
      <c r="C428" s="4">
        <v>3</v>
      </c>
      <c r="D428" s="4">
        <v>0.85</v>
      </c>
      <c r="E428" s="4"/>
      <c r="F428" s="4">
        <v>1.2</v>
      </c>
      <c r="G428" s="5">
        <f>C428*D428*F428</f>
        <v>3.0599999999999996</v>
      </c>
      <c r="H428" s="6"/>
      <c r="I428" s="7"/>
      <c r="J428" s="4"/>
      <c r="K428" s="5"/>
      <c r="L428" s="45"/>
    </row>
    <row r="429" spans="1:12" ht="15.6" x14ac:dyDescent="0.3">
      <c r="A429" s="54"/>
      <c r="B429" s="3"/>
      <c r="C429" s="4">
        <v>2</v>
      </c>
      <c r="D429" s="4">
        <v>0.6</v>
      </c>
      <c r="E429" s="4"/>
      <c r="F429" s="4">
        <v>1.2</v>
      </c>
      <c r="G429" s="5">
        <f>C429*D429*F429</f>
        <v>1.44</v>
      </c>
      <c r="H429" s="6"/>
      <c r="I429" s="7"/>
      <c r="J429" s="4"/>
      <c r="K429" s="5"/>
      <c r="L429" s="45"/>
    </row>
    <row r="430" spans="1:12" ht="15.6" x14ac:dyDescent="0.3">
      <c r="A430" s="54"/>
      <c r="B430" s="3" t="s">
        <v>29</v>
      </c>
      <c r="C430" s="4">
        <v>1</v>
      </c>
      <c r="D430" s="4">
        <v>2.5499999999999998</v>
      </c>
      <c r="E430" s="4">
        <v>0.6</v>
      </c>
      <c r="F430" s="4"/>
      <c r="G430" s="5">
        <f>C430*D430*E430</f>
        <v>1.5299999999999998</v>
      </c>
      <c r="H430" s="6"/>
      <c r="I430" s="7"/>
      <c r="J430" s="4"/>
      <c r="K430" s="5"/>
      <c r="L430" s="45"/>
    </row>
    <row r="431" spans="1:12" ht="15.6" x14ac:dyDescent="0.3">
      <c r="A431" s="54"/>
      <c r="B431" s="3" t="s">
        <v>90</v>
      </c>
      <c r="C431" s="4">
        <v>1</v>
      </c>
      <c r="D431" s="4">
        <v>2.5499999999999998</v>
      </c>
      <c r="E431" s="4">
        <v>1.35</v>
      </c>
      <c r="F431" s="4"/>
      <c r="G431" s="5">
        <f>C431*D431*E431</f>
        <v>3.4424999999999999</v>
      </c>
      <c r="H431" s="6"/>
      <c r="I431" s="7"/>
      <c r="J431" s="4"/>
      <c r="K431" s="5"/>
      <c r="L431" s="45"/>
    </row>
    <row r="432" spans="1:12" ht="15.6" x14ac:dyDescent="0.3">
      <c r="A432" s="54"/>
      <c r="B432" s="3" t="s">
        <v>117</v>
      </c>
      <c r="C432" s="4">
        <v>1</v>
      </c>
      <c r="D432" s="4">
        <v>0.9</v>
      </c>
      <c r="E432" s="4">
        <v>1</v>
      </c>
      <c r="F432" s="4"/>
      <c r="G432" s="5">
        <f>C432*D432*E432</f>
        <v>0.9</v>
      </c>
      <c r="H432" s="6"/>
      <c r="I432" s="7"/>
      <c r="J432" s="4"/>
      <c r="K432" s="5"/>
      <c r="L432" s="45"/>
    </row>
    <row r="433" spans="1:12" ht="15.6" x14ac:dyDescent="0.3">
      <c r="A433" s="53"/>
      <c r="B433" s="3"/>
      <c r="C433" s="4"/>
      <c r="D433" s="4"/>
      <c r="E433" s="4"/>
      <c r="F433" s="4"/>
      <c r="G433" s="5">
        <f>SUM(G428:G432)</f>
        <v>10.3725</v>
      </c>
      <c r="H433" s="6">
        <f>G433</f>
        <v>10.3725</v>
      </c>
      <c r="I433" s="7" t="s">
        <v>26</v>
      </c>
      <c r="J433" s="4"/>
      <c r="K433" s="5">
        <f>H433*J433</f>
        <v>0</v>
      </c>
      <c r="L433" s="26"/>
    </row>
    <row r="434" spans="1:12" ht="135.6" x14ac:dyDescent="0.3">
      <c r="A434" s="52">
        <v>3</v>
      </c>
      <c r="B434" s="3" t="s">
        <v>50</v>
      </c>
      <c r="C434" s="4"/>
      <c r="D434" s="4"/>
      <c r="E434" s="4"/>
      <c r="F434" s="4"/>
      <c r="G434" s="5"/>
      <c r="H434" s="6"/>
      <c r="I434" s="7"/>
      <c r="J434" s="4"/>
      <c r="K434" s="5"/>
      <c r="L434" s="46"/>
    </row>
    <row r="435" spans="1:12" ht="30.6" x14ac:dyDescent="0.3">
      <c r="A435" s="53"/>
      <c r="B435" s="3" t="s">
        <v>51</v>
      </c>
      <c r="C435" s="4">
        <v>2</v>
      </c>
      <c r="D435" s="4"/>
      <c r="E435" s="4"/>
      <c r="F435" s="4"/>
      <c r="G435" s="5">
        <f>PRODUCT(C435:F435)</f>
        <v>2</v>
      </c>
      <c r="H435" s="6">
        <f>G435</f>
        <v>2</v>
      </c>
      <c r="I435" s="7" t="s">
        <v>33</v>
      </c>
      <c r="J435" s="4"/>
      <c r="K435" s="5">
        <f>H435*J435</f>
        <v>0</v>
      </c>
      <c r="L435" s="46"/>
    </row>
    <row r="436" spans="1:12" ht="375.6" x14ac:dyDescent="0.3">
      <c r="A436" s="52">
        <v>4</v>
      </c>
      <c r="B436" s="3" t="s">
        <v>15</v>
      </c>
      <c r="C436" s="4"/>
      <c r="D436" s="4"/>
      <c r="E436" s="4"/>
      <c r="F436" s="4"/>
      <c r="G436" s="5"/>
      <c r="H436" s="6"/>
      <c r="I436" s="7"/>
      <c r="J436" s="4"/>
      <c r="K436" s="5"/>
      <c r="L436" s="37"/>
    </row>
    <row r="437" spans="1:12" ht="15.6" x14ac:dyDescent="0.3">
      <c r="A437" s="54"/>
      <c r="B437" s="3" t="s">
        <v>53</v>
      </c>
      <c r="C437" s="4">
        <v>1</v>
      </c>
      <c r="D437" s="4">
        <v>2.5499999999999998</v>
      </c>
      <c r="E437" s="4">
        <v>0.85</v>
      </c>
      <c r="F437" s="4">
        <v>0.125</v>
      </c>
      <c r="G437" s="5">
        <f>C437*D437*E437*F437</f>
        <v>0.2709375</v>
      </c>
      <c r="H437" s="6"/>
      <c r="I437" s="7"/>
      <c r="J437" s="4"/>
      <c r="K437" s="5"/>
      <c r="L437" s="45"/>
    </row>
    <row r="438" spans="1:12" ht="15.6" x14ac:dyDescent="0.3">
      <c r="A438" s="54"/>
      <c r="B438" s="3" t="s">
        <v>117</v>
      </c>
      <c r="C438" s="4">
        <v>1</v>
      </c>
      <c r="D438" s="4">
        <v>0.9</v>
      </c>
      <c r="E438" s="4">
        <v>1</v>
      </c>
      <c r="F438" s="4">
        <v>0.1</v>
      </c>
      <c r="G438" s="5">
        <f>C438*D438*E438*F438</f>
        <v>9.0000000000000011E-2</v>
      </c>
      <c r="H438" s="6"/>
      <c r="I438" s="7"/>
      <c r="J438" s="4"/>
      <c r="K438" s="5"/>
      <c r="L438" s="45"/>
    </row>
    <row r="439" spans="1:12" ht="15.6" x14ac:dyDescent="0.3">
      <c r="A439" s="53"/>
      <c r="B439" s="3"/>
      <c r="C439" s="4"/>
      <c r="D439" s="4"/>
      <c r="E439" s="4"/>
      <c r="F439" s="4"/>
      <c r="G439" s="5">
        <f>SUM(G437:G438)</f>
        <v>0.36093750000000002</v>
      </c>
      <c r="H439" s="6">
        <f>G439</f>
        <v>0.36093750000000002</v>
      </c>
      <c r="I439" s="7" t="s">
        <v>52</v>
      </c>
      <c r="J439" s="4"/>
      <c r="K439" s="5">
        <f>H439*J439</f>
        <v>0</v>
      </c>
      <c r="L439" s="45"/>
    </row>
    <row r="440" spans="1:12" ht="225.6" x14ac:dyDescent="0.3">
      <c r="A440" s="52">
        <v>5</v>
      </c>
      <c r="B440" s="3" t="s">
        <v>27</v>
      </c>
      <c r="C440" s="4"/>
      <c r="D440" s="4"/>
      <c r="E440" s="4"/>
      <c r="F440" s="4"/>
      <c r="G440" s="5"/>
      <c r="H440" s="6"/>
      <c r="I440" s="7"/>
      <c r="J440" s="4"/>
      <c r="K440" s="5"/>
      <c r="L440" s="45"/>
    </row>
    <row r="441" spans="1:12" ht="15.6" x14ac:dyDescent="0.3">
      <c r="A441" s="54"/>
      <c r="B441" s="3" t="s">
        <v>57</v>
      </c>
      <c r="C441" s="4"/>
      <c r="D441" s="4"/>
      <c r="E441" s="4"/>
      <c r="F441" s="4"/>
      <c r="G441" s="5"/>
      <c r="H441" s="6"/>
      <c r="I441" s="7"/>
      <c r="J441" s="4"/>
      <c r="K441" s="5"/>
      <c r="L441" s="45"/>
    </row>
    <row r="442" spans="1:12" ht="15.6" x14ac:dyDescent="0.3">
      <c r="A442" s="54"/>
      <c r="B442" s="3" t="s">
        <v>60</v>
      </c>
      <c r="C442" s="4">
        <v>3</v>
      </c>
      <c r="D442" s="4">
        <v>0.85</v>
      </c>
      <c r="E442" s="4"/>
      <c r="F442" s="4">
        <v>1.2</v>
      </c>
      <c r="G442" s="5">
        <f>C442*D442*F442</f>
        <v>3.0599999999999996</v>
      </c>
      <c r="H442" s="6"/>
      <c r="I442" s="7"/>
      <c r="J442" s="4"/>
      <c r="K442" s="5"/>
      <c r="L442" s="45"/>
    </row>
    <row r="443" spans="1:12" ht="15.6" x14ac:dyDescent="0.3">
      <c r="A443" s="54"/>
      <c r="B443" s="3"/>
      <c r="C443" s="4">
        <v>2</v>
      </c>
      <c r="D443" s="4">
        <v>0.85</v>
      </c>
      <c r="E443" s="4"/>
      <c r="F443" s="4">
        <v>1.2</v>
      </c>
      <c r="G443" s="5">
        <f>C443*D443*F443</f>
        <v>2.04</v>
      </c>
      <c r="H443" s="6"/>
      <c r="I443" s="7"/>
      <c r="J443" s="4"/>
      <c r="K443" s="5"/>
      <c r="L443" s="45"/>
    </row>
    <row r="444" spans="1:12" ht="15.6" x14ac:dyDescent="0.3">
      <c r="A444" s="54"/>
      <c r="B444" s="3"/>
      <c r="C444" s="4"/>
      <c r="D444" s="4"/>
      <c r="E444" s="4"/>
      <c r="F444" s="4"/>
      <c r="G444" s="5">
        <f>SUM(G442:G443)</f>
        <v>5.0999999999999996</v>
      </c>
      <c r="H444" s="6">
        <f>G444</f>
        <v>5.0999999999999996</v>
      </c>
      <c r="I444" s="7" t="s">
        <v>26</v>
      </c>
      <c r="J444" s="4"/>
      <c r="K444" s="5">
        <f>J444*H444</f>
        <v>0</v>
      </c>
      <c r="L444" s="26"/>
    </row>
    <row r="445" spans="1:12" ht="195.6" x14ac:dyDescent="0.3">
      <c r="A445" s="52">
        <v>6</v>
      </c>
      <c r="B445" s="3" t="s">
        <v>28</v>
      </c>
      <c r="C445" s="4"/>
      <c r="D445" s="4"/>
      <c r="E445" s="4"/>
      <c r="F445" s="4"/>
      <c r="G445" s="5"/>
      <c r="H445" s="6"/>
      <c r="I445" s="7"/>
      <c r="J445" s="4"/>
      <c r="K445" s="5"/>
      <c r="L445" s="46"/>
    </row>
    <row r="446" spans="1:12" ht="15.6" x14ac:dyDescent="0.3">
      <c r="A446" s="54"/>
      <c r="B446" s="3" t="s">
        <v>118</v>
      </c>
      <c r="C446" s="4">
        <v>1</v>
      </c>
      <c r="D446" s="4">
        <v>2.5499999999999998</v>
      </c>
      <c r="E446" s="4">
        <v>0.85</v>
      </c>
      <c r="F446" s="4"/>
      <c r="G446" s="5">
        <f>C446*D446*E446</f>
        <v>2.1675</v>
      </c>
      <c r="H446" s="6"/>
      <c r="I446" s="7"/>
      <c r="J446" s="4"/>
      <c r="K446" s="5"/>
      <c r="L446" s="46"/>
    </row>
    <row r="447" spans="1:12" ht="15.6" x14ac:dyDescent="0.3">
      <c r="A447" s="54"/>
      <c r="B447" s="3" t="s">
        <v>90</v>
      </c>
      <c r="C447" s="4">
        <v>1</v>
      </c>
      <c r="D447" s="4">
        <v>2.5499999999999998</v>
      </c>
      <c r="E447" s="4">
        <f>1.35-0.25</f>
        <v>1.1000000000000001</v>
      </c>
      <c r="F447" s="4"/>
      <c r="G447" s="5">
        <f>C447*D447*E447</f>
        <v>2.8050000000000002</v>
      </c>
      <c r="H447" s="6"/>
      <c r="I447" s="7"/>
      <c r="J447" s="4"/>
      <c r="K447" s="5"/>
      <c r="L447" s="46"/>
    </row>
    <row r="448" spans="1:12" ht="15.6" x14ac:dyDescent="0.3">
      <c r="A448" s="54"/>
      <c r="B448" s="3" t="s">
        <v>117</v>
      </c>
      <c r="C448" s="4">
        <v>1</v>
      </c>
      <c r="D448" s="4">
        <v>0.9</v>
      </c>
      <c r="E448" s="4">
        <v>1</v>
      </c>
      <c r="F448" s="4"/>
      <c r="G448" s="5">
        <f>C448*D448*E448</f>
        <v>0.9</v>
      </c>
      <c r="H448" s="6"/>
      <c r="I448" s="7"/>
      <c r="J448" s="4"/>
      <c r="K448" s="5"/>
      <c r="L448" s="46"/>
    </row>
    <row r="449" spans="1:12" ht="15.6" x14ac:dyDescent="0.3">
      <c r="A449" s="54"/>
      <c r="B449" s="3"/>
      <c r="C449" s="4"/>
      <c r="D449" s="4"/>
      <c r="E449" s="4"/>
      <c r="F449" s="4"/>
      <c r="G449" s="5">
        <f>SUM(G446:G448)</f>
        <v>5.8725000000000005</v>
      </c>
      <c r="H449" s="6">
        <f t="shared" ref="H449:H458" si="45">G449</f>
        <v>5.8725000000000005</v>
      </c>
      <c r="I449" s="7" t="s">
        <v>26</v>
      </c>
      <c r="J449" s="4"/>
      <c r="K449" s="5">
        <f>J449*H449</f>
        <v>0</v>
      </c>
      <c r="L449" s="46"/>
    </row>
    <row r="450" spans="1:12" ht="195.6" x14ac:dyDescent="0.3">
      <c r="A450" s="2">
        <v>7</v>
      </c>
      <c r="B450" s="3" t="s">
        <v>71</v>
      </c>
      <c r="C450" s="4">
        <v>1</v>
      </c>
      <c r="D450" s="4">
        <v>10</v>
      </c>
      <c r="E450" s="4"/>
      <c r="F450" s="4"/>
      <c r="G450" s="5">
        <f>D450</f>
        <v>10</v>
      </c>
      <c r="H450" s="6">
        <f t="shared" si="45"/>
        <v>10</v>
      </c>
      <c r="I450" s="7" t="s">
        <v>32</v>
      </c>
      <c r="J450" s="8"/>
      <c r="K450" s="5">
        <f>J450*H450</f>
        <v>0</v>
      </c>
      <c r="L450" s="5"/>
    </row>
    <row r="451" spans="1:12" ht="135.6" x14ac:dyDescent="0.3">
      <c r="A451" s="2">
        <v>8</v>
      </c>
      <c r="B451" s="3" t="s">
        <v>36</v>
      </c>
      <c r="C451" s="4">
        <v>1</v>
      </c>
      <c r="D451" s="4">
        <v>3</v>
      </c>
      <c r="E451" s="4"/>
      <c r="F451" s="4"/>
      <c r="G451" s="5">
        <f>PRODUCT(C451:F451)</f>
        <v>3</v>
      </c>
      <c r="H451" s="6">
        <f t="shared" si="45"/>
        <v>3</v>
      </c>
      <c r="I451" s="7" t="s">
        <v>32</v>
      </c>
      <c r="J451" s="8"/>
      <c r="K451" s="5">
        <f>(H451*J451)</f>
        <v>0</v>
      </c>
      <c r="L451" s="5"/>
    </row>
    <row r="452" spans="1:12" ht="120.6" x14ac:dyDescent="0.3">
      <c r="A452" s="2">
        <v>9</v>
      </c>
      <c r="B452" s="3" t="s">
        <v>76</v>
      </c>
      <c r="C452" s="4">
        <v>1</v>
      </c>
      <c r="D452" s="4"/>
      <c r="E452" s="4"/>
      <c r="F452" s="4"/>
      <c r="G452" s="5">
        <f>C452</f>
        <v>1</v>
      </c>
      <c r="H452" s="6">
        <f t="shared" si="45"/>
        <v>1</v>
      </c>
      <c r="I452" s="7" t="s">
        <v>33</v>
      </c>
      <c r="J452" s="5"/>
      <c r="K452" s="5">
        <f>(H452*J452)</f>
        <v>0</v>
      </c>
      <c r="L452" s="5"/>
    </row>
    <row r="453" spans="1:12" ht="120.6" x14ac:dyDescent="0.3">
      <c r="A453" s="2">
        <v>10</v>
      </c>
      <c r="B453" s="3" t="s">
        <v>73</v>
      </c>
      <c r="C453" s="4">
        <v>1</v>
      </c>
      <c r="D453" s="4"/>
      <c r="E453" s="4"/>
      <c r="F453" s="4"/>
      <c r="G453" s="5">
        <f>PRODUCT(C453:F453)</f>
        <v>1</v>
      </c>
      <c r="H453" s="6">
        <f t="shared" si="45"/>
        <v>1</v>
      </c>
      <c r="I453" s="4" t="s">
        <v>33</v>
      </c>
      <c r="J453" s="8"/>
      <c r="K453" s="5">
        <f>J453*H453</f>
        <v>0</v>
      </c>
      <c r="L453" s="5"/>
    </row>
    <row r="454" spans="1:12" ht="210.6" x14ac:dyDescent="0.3">
      <c r="A454" s="2">
        <v>11</v>
      </c>
      <c r="B454" s="3" t="s">
        <v>34</v>
      </c>
      <c r="C454" s="4">
        <v>2</v>
      </c>
      <c r="D454" s="4"/>
      <c r="E454" s="4"/>
      <c r="F454" s="4"/>
      <c r="G454" s="5">
        <f>PRODUCT(C454:F454)</f>
        <v>2</v>
      </c>
      <c r="H454" s="6">
        <f t="shared" si="45"/>
        <v>2</v>
      </c>
      <c r="I454" s="4" t="s">
        <v>33</v>
      </c>
      <c r="J454" s="8"/>
      <c r="K454" s="5">
        <f>J454*H454</f>
        <v>0</v>
      </c>
      <c r="L454" s="5"/>
    </row>
    <row r="455" spans="1:12" ht="45" x14ac:dyDescent="0.3">
      <c r="A455" s="2">
        <v>12</v>
      </c>
      <c r="B455" s="14" t="s">
        <v>77</v>
      </c>
      <c r="C455" s="4">
        <v>3</v>
      </c>
      <c r="D455" s="4"/>
      <c r="E455" s="4"/>
      <c r="F455" s="4"/>
      <c r="G455" s="5">
        <f>PRODUCT(C455:F455)</f>
        <v>3</v>
      </c>
      <c r="H455" s="6">
        <f t="shared" si="45"/>
        <v>3</v>
      </c>
      <c r="I455" s="4" t="s">
        <v>33</v>
      </c>
      <c r="J455" s="8"/>
      <c r="K455" s="5">
        <f>(H455*J455)</f>
        <v>0</v>
      </c>
      <c r="L455" s="23"/>
    </row>
    <row r="456" spans="1:12" ht="90.6" x14ac:dyDescent="0.3">
      <c r="A456" s="2">
        <v>13</v>
      </c>
      <c r="B456" s="9" t="s">
        <v>88</v>
      </c>
      <c r="C456" s="4">
        <v>3</v>
      </c>
      <c r="D456" s="4"/>
      <c r="E456" s="4"/>
      <c r="F456" s="4"/>
      <c r="G456" s="5">
        <f>PRODUCT(C456:F456)</f>
        <v>3</v>
      </c>
      <c r="H456" s="6">
        <f t="shared" si="45"/>
        <v>3</v>
      </c>
      <c r="I456" s="4" t="s">
        <v>33</v>
      </c>
      <c r="J456" s="8"/>
      <c r="K456" s="5">
        <f>J456*H456</f>
        <v>0</v>
      </c>
      <c r="L456" s="22"/>
    </row>
    <row r="457" spans="1:12" ht="285.60000000000002" x14ac:dyDescent="0.3">
      <c r="A457" s="2">
        <v>14</v>
      </c>
      <c r="B457" s="3" t="s">
        <v>79</v>
      </c>
      <c r="C457" s="4">
        <v>1</v>
      </c>
      <c r="D457" s="4"/>
      <c r="E457" s="4"/>
      <c r="F457" s="4"/>
      <c r="G457" s="5">
        <f>PRODUCT(C457:F457)</f>
        <v>1</v>
      </c>
      <c r="H457" s="6">
        <f t="shared" si="45"/>
        <v>1</v>
      </c>
      <c r="I457" s="4" t="s">
        <v>33</v>
      </c>
      <c r="J457" s="8"/>
      <c r="K457" s="5">
        <f>(H457*J457)</f>
        <v>0</v>
      </c>
      <c r="L457" s="5"/>
    </row>
    <row r="458" spans="1:12" ht="255.6" x14ac:dyDescent="0.3">
      <c r="A458" s="15">
        <v>15</v>
      </c>
      <c r="B458" s="3" t="s">
        <v>80</v>
      </c>
      <c r="C458" s="4">
        <v>1</v>
      </c>
      <c r="D458" s="4"/>
      <c r="E458" s="4"/>
      <c r="F458" s="4"/>
      <c r="G458" s="5">
        <f>C458</f>
        <v>1</v>
      </c>
      <c r="H458" s="6">
        <f t="shared" si="45"/>
        <v>1</v>
      </c>
      <c r="I458" s="4" t="s">
        <v>33</v>
      </c>
      <c r="J458" s="8"/>
      <c r="K458" s="5">
        <f>H458*J458</f>
        <v>0</v>
      </c>
      <c r="L458" s="5"/>
    </row>
    <row r="459" spans="1:12" ht="210.6" x14ac:dyDescent="0.3">
      <c r="A459" s="2">
        <v>16</v>
      </c>
      <c r="B459" s="9" t="s">
        <v>37</v>
      </c>
      <c r="C459" s="4">
        <v>1</v>
      </c>
      <c r="D459" s="4"/>
      <c r="E459" s="4"/>
      <c r="F459" s="4"/>
      <c r="G459" s="5">
        <v>500</v>
      </c>
      <c r="H459" s="6">
        <f>PRODUCT(C459:G459)</f>
        <v>500</v>
      </c>
      <c r="I459" s="7" t="s">
        <v>38</v>
      </c>
      <c r="J459" s="4"/>
      <c r="K459" s="5">
        <f>H459*J459</f>
        <v>0</v>
      </c>
      <c r="L459" s="5"/>
    </row>
    <row r="460" spans="1:12" ht="135.6" x14ac:dyDescent="0.3">
      <c r="A460" s="52">
        <v>17</v>
      </c>
      <c r="B460" s="3" t="s">
        <v>81</v>
      </c>
      <c r="C460" s="4"/>
      <c r="D460" s="4"/>
      <c r="E460" s="4"/>
      <c r="F460" s="4"/>
      <c r="G460" s="5"/>
      <c r="H460" s="6"/>
      <c r="I460" s="7"/>
      <c r="J460" s="4"/>
      <c r="K460" s="5"/>
      <c r="L460" s="37"/>
    </row>
    <row r="461" spans="1:12" ht="15.6" x14ac:dyDescent="0.3">
      <c r="A461" s="54"/>
      <c r="B461" s="3" t="s">
        <v>56</v>
      </c>
      <c r="C461" s="4"/>
      <c r="D461" s="4"/>
      <c r="E461" s="4"/>
      <c r="F461" s="4"/>
      <c r="G461" s="5"/>
      <c r="H461" s="6"/>
      <c r="I461" s="7"/>
      <c r="J461" s="4"/>
      <c r="K461" s="5"/>
      <c r="L461" s="45"/>
    </row>
    <row r="462" spans="1:12" ht="15.6" x14ac:dyDescent="0.3">
      <c r="A462" s="54"/>
      <c r="B462" s="3"/>
      <c r="C462" s="4">
        <v>1</v>
      </c>
      <c r="D462" s="4">
        <v>2.5</v>
      </c>
      <c r="E462" s="4"/>
      <c r="F462" s="4">
        <f>2.45-1.2</f>
        <v>1.2500000000000002</v>
      </c>
      <c r="G462" s="5">
        <f t="shared" ref="G462:G467" si="46">C462*D462*F462</f>
        <v>3.1250000000000004</v>
      </c>
      <c r="H462" s="6"/>
      <c r="I462" s="7"/>
      <c r="J462" s="4"/>
      <c r="K462" s="5"/>
      <c r="L462" s="45"/>
    </row>
    <row r="463" spans="1:12" ht="15.6" x14ac:dyDescent="0.3">
      <c r="A463" s="54"/>
      <c r="B463" s="3"/>
      <c r="C463" s="4">
        <v>2</v>
      </c>
      <c r="D463" s="4">
        <v>0.85</v>
      </c>
      <c r="E463" s="4"/>
      <c r="F463" s="4">
        <f>2.45-1.2</f>
        <v>1.2500000000000002</v>
      </c>
      <c r="G463" s="5">
        <f t="shared" si="46"/>
        <v>2.1250000000000004</v>
      </c>
      <c r="H463" s="6"/>
      <c r="I463" s="7"/>
      <c r="J463" s="4"/>
      <c r="K463" s="5"/>
      <c r="L463" s="45"/>
    </row>
    <row r="464" spans="1:12" ht="15.6" x14ac:dyDescent="0.3">
      <c r="A464" s="54"/>
      <c r="B464" s="3"/>
      <c r="C464" s="4">
        <v>1</v>
      </c>
      <c r="D464" s="4">
        <v>1.1000000000000001</v>
      </c>
      <c r="E464" s="4"/>
      <c r="F464" s="4">
        <f>2.45-1.2</f>
        <v>1.2500000000000002</v>
      </c>
      <c r="G464" s="5">
        <f t="shared" si="46"/>
        <v>1.3750000000000004</v>
      </c>
      <c r="H464" s="6"/>
      <c r="I464" s="7"/>
      <c r="J464" s="4"/>
      <c r="K464" s="5"/>
      <c r="L464" s="45"/>
    </row>
    <row r="465" spans="1:12" ht="15.6" x14ac:dyDescent="0.3">
      <c r="A465" s="54"/>
      <c r="B465" s="3"/>
      <c r="C465" s="4">
        <v>3</v>
      </c>
      <c r="D465" s="4">
        <v>1</v>
      </c>
      <c r="E465" s="4"/>
      <c r="F465" s="4">
        <f>2.45-1.2</f>
        <v>1.2500000000000002</v>
      </c>
      <c r="G465" s="5">
        <f t="shared" si="46"/>
        <v>3.7500000000000009</v>
      </c>
      <c r="H465" s="6"/>
      <c r="I465" s="7"/>
      <c r="J465" s="4"/>
      <c r="K465" s="5"/>
      <c r="L465" s="45"/>
    </row>
    <row r="466" spans="1:12" ht="15.6" x14ac:dyDescent="0.3">
      <c r="A466" s="54"/>
      <c r="B466" s="3"/>
      <c r="C466" s="4">
        <v>4</v>
      </c>
      <c r="D466" s="4">
        <v>0.9</v>
      </c>
      <c r="E466" s="4"/>
      <c r="F466" s="4">
        <v>1.25</v>
      </c>
      <c r="G466" s="5">
        <f t="shared" si="46"/>
        <v>4.5</v>
      </c>
      <c r="H466" s="6"/>
      <c r="I466" s="7"/>
      <c r="J466" s="4"/>
      <c r="K466" s="5"/>
      <c r="L466" s="45"/>
    </row>
    <row r="467" spans="1:12" ht="15.6" x14ac:dyDescent="0.3">
      <c r="A467" s="54"/>
      <c r="B467" s="3"/>
      <c r="C467" s="4">
        <v>3</v>
      </c>
      <c r="D467" s="4">
        <v>1.65</v>
      </c>
      <c r="E467" s="4"/>
      <c r="F467" s="4">
        <v>1.25</v>
      </c>
      <c r="G467" s="5">
        <f t="shared" si="46"/>
        <v>6.1874999999999991</v>
      </c>
      <c r="H467" s="6"/>
      <c r="I467" s="7"/>
      <c r="J467" s="4"/>
      <c r="K467" s="5"/>
      <c r="L467" s="45"/>
    </row>
    <row r="468" spans="1:12" ht="15.6" x14ac:dyDescent="0.3">
      <c r="A468" s="54"/>
      <c r="B468" s="3"/>
      <c r="C468" s="4"/>
      <c r="D468" s="4"/>
      <c r="E468" s="4"/>
      <c r="F468" s="4"/>
      <c r="G468" s="5">
        <f>SUM(G462:G467)</f>
        <v>21.062500000000004</v>
      </c>
      <c r="H468" s="6"/>
      <c r="I468" s="7"/>
      <c r="J468" s="4"/>
      <c r="K468" s="5"/>
      <c r="L468" s="45"/>
    </row>
    <row r="469" spans="1:12" ht="15.6" x14ac:dyDescent="0.3">
      <c r="A469" s="54"/>
      <c r="B469" s="3" t="s">
        <v>83</v>
      </c>
      <c r="C469" s="4"/>
      <c r="D469" s="4"/>
      <c r="E469" s="4"/>
      <c r="F469" s="4"/>
      <c r="G469" s="5"/>
      <c r="H469" s="6"/>
      <c r="I469" s="7"/>
      <c r="J469" s="4"/>
      <c r="K469" s="5"/>
      <c r="L469" s="45"/>
    </row>
    <row r="470" spans="1:12" ht="15.6" x14ac:dyDescent="0.3">
      <c r="A470" s="54"/>
      <c r="B470" s="3" t="s">
        <v>92</v>
      </c>
      <c r="C470" s="4">
        <v>2</v>
      </c>
      <c r="D470" s="4">
        <v>0.75</v>
      </c>
      <c r="E470" s="4"/>
      <c r="F470" s="4">
        <f>2.1-1.2</f>
        <v>0.90000000000000013</v>
      </c>
      <c r="G470" s="5">
        <f>C470*D470*F470</f>
        <v>1.35</v>
      </c>
      <c r="H470" s="6"/>
      <c r="I470" s="7"/>
      <c r="J470" s="4"/>
      <c r="K470" s="5"/>
      <c r="L470" s="45"/>
    </row>
    <row r="471" spans="1:12" ht="15.6" x14ac:dyDescent="0.3">
      <c r="A471" s="54"/>
      <c r="B471" s="3"/>
      <c r="C471" s="4"/>
      <c r="D471" s="4"/>
      <c r="E471" s="4"/>
      <c r="F471" s="4"/>
      <c r="G471" s="5">
        <f>SUM(G470)</f>
        <v>1.35</v>
      </c>
      <c r="H471" s="6">
        <f>G468-G471</f>
        <v>19.712500000000002</v>
      </c>
      <c r="I471" s="7" t="s">
        <v>26</v>
      </c>
      <c r="J471" s="4"/>
      <c r="K471" s="5">
        <f>J471*H471</f>
        <v>0</v>
      </c>
      <c r="L471" s="45"/>
    </row>
    <row r="472" spans="1:12" ht="240.6" x14ac:dyDescent="0.3">
      <c r="A472" s="55">
        <v>18</v>
      </c>
      <c r="B472" s="3" t="s">
        <v>55</v>
      </c>
      <c r="C472" s="4"/>
      <c r="D472" s="4"/>
      <c r="E472" s="4"/>
      <c r="F472" s="4"/>
      <c r="G472" s="5"/>
      <c r="H472" s="6"/>
      <c r="I472" s="7"/>
      <c r="J472" s="4"/>
      <c r="K472" s="5"/>
      <c r="L472" s="37"/>
    </row>
    <row r="473" spans="1:12" ht="15.6" x14ac:dyDescent="0.3">
      <c r="A473" s="55"/>
      <c r="B473" s="3" t="s">
        <v>93</v>
      </c>
      <c r="C473" s="4"/>
      <c r="D473" s="4"/>
      <c r="E473" s="4"/>
      <c r="F473" s="4"/>
      <c r="G473" s="5"/>
      <c r="H473" s="6"/>
      <c r="I473" s="7"/>
      <c r="J473" s="4"/>
      <c r="K473" s="5"/>
      <c r="L473" s="45"/>
    </row>
    <row r="474" spans="1:12" ht="15.6" x14ac:dyDescent="0.3">
      <c r="A474" s="55"/>
      <c r="B474" s="3"/>
      <c r="C474" s="4">
        <v>2</v>
      </c>
      <c r="D474" s="4">
        <v>3.1</v>
      </c>
      <c r="E474" s="4"/>
      <c r="F474" s="4">
        <v>2.4500000000000002</v>
      </c>
      <c r="G474" s="5">
        <f>C474*D474*F474</f>
        <v>15.190000000000001</v>
      </c>
      <c r="H474" s="6"/>
      <c r="I474" s="7"/>
      <c r="J474" s="4"/>
      <c r="K474" s="5"/>
      <c r="L474" s="45"/>
    </row>
    <row r="475" spans="1:12" ht="15.6" x14ac:dyDescent="0.3">
      <c r="A475" s="55"/>
      <c r="B475" s="3"/>
      <c r="C475" s="4">
        <v>2</v>
      </c>
      <c r="D475" s="4">
        <v>3.55</v>
      </c>
      <c r="E475" s="4"/>
      <c r="F475" s="4">
        <v>2.4500000000000002</v>
      </c>
      <c r="G475" s="5">
        <f>C475*D475*F475</f>
        <v>17.395</v>
      </c>
      <c r="H475" s="6"/>
      <c r="I475" s="7"/>
      <c r="J475" s="4"/>
      <c r="K475" s="5"/>
      <c r="L475" s="45"/>
    </row>
    <row r="476" spans="1:12" ht="15.6" x14ac:dyDescent="0.3">
      <c r="A476" s="55"/>
      <c r="B476" s="3"/>
      <c r="C476" s="4"/>
      <c r="D476" s="4"/>
      <c r="E476" s="4"/>
      <c r="F476" s="4"/>
      <c r="G476" s="5">
        <f>SUM(G474:G475)</f>
        <v>32.585000000000001</v>
      </c>
      <c r="H476" s="6">
        <f>G476</f>
        <v>32.585000000000001</v>
      </c>
      <c r="I476" s="7" t="s">
        <v>26</v>
      </c>
      <c r="J476" s="4"/>
      <c r="K476" s="5">
        <f>J476*H476</f>
        <v>0</v>
      </c>
      <c r="L476" s="38"/>
    </row>
    <row r="477" spans="1:12" ht="15.6" x14ac:dyDescent="0.3">
      <c r="A477" s="10"/>
      <c r="B477" s="11"/>
      <c r="C477" s="12"/>
      <c r="D477" s="12"/>
      <c r="E477" s="12"/>
      <c r="F477" s="12"/>
      <c r="G477" s="12"/>
      <c r="H477" s="47" t="s">
        <v>0</v>
      </c>
      <c r="I477" s="47"/>
      <c r="J477" s="47"/>
      <c r="K477" s="16">
        <f>SUM(K424:K476)</f>
        <v>0</v>
      </c>
    </row>
    <row r="478" spans="1:12" ht="15.6" x14ac:dyDescent="0.3">
      <c r="A478" s="13"/>
      <c r="B478" s="13"/>
      <c r="C478" s="13"/>
      <c r="D478" s="13"/>
      <c r="E478" s="13"/>
      <c r="F478" s="13"/>
      <c r="G478" s="13"/>
      <c r="H478" s="48" t="s">
        <v>43</v>
      </c>
      <c r="I478" s="48"/>
      <c r="J478" s="48"/>
      <c r="K478" s="17">
        <f>K477*0.18</f>
        <v>0</v>
      </c>
    </row>
    <row r="479" spans="1:12" ht="15.6" x14ac:dyDescent="0.3">
      <c r="A479" s="13"/>
      <c r="B479" s="13"/>
      <c r="C479" s="13"/>
      <c r="D479" s="13"/>
      <c r="E479" s="13"/>
      <c r="F479" s="13"/>
      <c r="G479" s="13"/>
      <c r="H479" s="56" t="s">
        <v>68</v>
      </c>
      <c r="I479" s="57"/>
      <c r="J479" s="58"/>
      <c r="K479" s="17"/>
    </row>
    <row r="480" spans="1:12" ht="15.6" x14ac:dyDescent="0.3">
      <c r="A480" s="13"/>
      <c r="B480" s="13"/>
      <c r="C480" s="13"/>
      <c r="D480" s="13"/>
      <c r="E480" s="13"/>
      <c r="F480" s="13"/>
      <c r="G480" s="13"/>
      <c r="H480" s="48" t="s">
        <v>44</v>
      </c>
      <c r="I480" s="48"/>
      <c r="J480" s="48"/>
      <c r="K480" s="17">
        <f>SUM(K477:K479)</f>
        <v>0</v>
      </c>
    </row>
  </sheetData>
  <mergeCells count="165">
    <mergeCell ref="H230:J230"/>
    <mergeCell ref="H231:J231"/>
    <mergeCell ref="H232:J232"/>
    <mergeCell ref="H233:J233"/>
    <mergeCell ref="A220:A224"/>
    <mergeCell ref="A225:A229"/>
    <mergeCell ref="L111:L118"/>
    <mergeCell ref="L144:L145"/>
    <mergeCell ref="A69:A70"/>
    <mergeCell ref="L69:L70"/>
    <mergeCell ref="A74:A77"/>
    <mergeCell ref="A78:A79"/>
    <mergeCell ref="A111:A118"/>
    <mergeCell ref="A144:A145"/>
    <mergeCell ref="A80:A92"/>
    <mergeCell ref="L93:L101"/>
    <mergeCell ref="A93:A101"/>
    <mergeCell ref="L102:L110"/>
    <mergeCell ref="A102:A110"/>
    <mergeCell ref="A71:A73"/>
    <mergeCell ref="L71:L73"/>
    <mergeCell ref="L74:L77"/>
    <mergeCell ref="L225:L229"/>
    <mergeCell ref="L178:L188"/>
    <mergeCell ref="A190:A191"/>
    <mergeCell ref="L190:L191"/>
    <mergeCell ref="A192:A194"/>
    <mergeCell ref="L192:L194"/>
    <mergeCell ref="A178:A189"/>
    <mergeCell ref="A195:A201"/>
    <mergeCell ref="L195:L201"/>
    <mergeCell ref="A202:A208"/>
    <mergeCell ref="L202:L208"/>
    <mergeCell ref="L220:L224"/>
    <mergeCell ref="L78:L79"/>
    <mergeCell ref="L80:L92"/>
    <mergeCell ref="A67:L67"/>
    <mergeCell ref="L48:L50"/>
    <mergeCell ref="H61:J61"/>
    <mergeCell ref="H62:J62"/>
    <mergeCell ref="H63:J63"/>
    <mergeCell ref="H64:J64"/>
    <mergeCell ref="A176:A177"/>
    <mergeCell ref="L176:L177"/>
    <mergeCell ref="L158:L165"/>
    <mergeCell ref="A119:A126"/>
    <mergeCell ref="L119:L126"/>
    <mergeCell ref="A146:A157"/>
    <mergeCell ref="L146:L157"/>
    <mergeCell ref="H166:J166"/>
    <mergeCell ref="H167:J167"/>
    <mergeCell ref="A158:A165"/>
    <mergeCell ref="H168:J168"/>
    <mergeCell ref="H169:J169"/>
    <mergeCell ref="A172:L172"/>
    <mergeCell ref="A174:A175"/>
    <mergeCell ref="L174:L175"/>
    <mergeCell ref="B13:I13"/>
    <mergeCell ref="J13:K13"/>
    <mergeCell ref="A10:K10"/>
    <mergeCell ref="B11:I11"/>
    <mergeCell ref="J11:K11"/>
    <mergeCell ref="B12:I12"/>
    <mergeCell ref="J12:K12"/>
    <mergeCell ref="L42:L47"/>
    <mergeCell ref="B14:I14"/>
    <mergeCell ref="J14:K14"/>
    <mergeCell ref="B15:I15"/>
    <mergeCell ref="J15:K15"/>
    <mergeCell ref="A19:L19"/>
    <mergeCell ref="L21:L22"/>
    <mergeCell ref="L23:L24"/>
    <mergeCell ref="L25:L27"/>
    <mergeCell ref="L28:L30"/>
    <mergeCell ref="L31:L35"/>
    <mergeCell ref="L36:L41"/>
    <mergeCell ref="B6:E6"/>
    <mergeCell ref="F6:I6"/>
    <mergeCell ref="J6:K6"/>
    <mergeCell ref="B7:I7"/>
    <mergeCell ref="J7:K7"/>
    <mergeCell ref="A3:K3"/>
    <mergeCell ref="B4:E4"/>
    <mergeCell ref="F4:I4"/>
    <mergeCell ref="J4:K4"/>
    <mergeCell ref="B5:E5"/>
    <mergeCell ref="F5:I5"/>
    <mergeCell ref="J5:K5"/>
    <mergeCell ref="A424:A425"/>
    <mergeCell ref="L424:L425"/>
    <mergeCell ref="A426:A433"/>
    <mergeCell ref="L426:L432"/>
    <mergeCell ref="A434:A435"/>
    <mergeCell ref="L434:L435"/>
    <mergeCell ref="H479:J479"/>
    <mergeCell ref="H480:J480"/>
    <mergeCell ref="L386:L388"/>
    <mergeCell ref="L436:L439"/>
    <mergeCell ref="A440:A444"/>
    <mergeCell ref="A436:A439"/>
    <mergeCell ref="A386:A388"/>
    <mergeCell ref="A460:A471"/>
    <mergeCell ref="L460:L471"/>
    <mergeCell ref="A472:A476"/>
    <mergeCell ref="L472:L476"/>
    <mergeCell ref="H477:J477"/>
    <mergeCell ref="H478:J478"/>
    <mergeCell ref="L440:L443"/>
    <mergeCell ref="A445:A449"/>
    <mergeCell ref="L445:L449"/>
    <mergeCell ref="A392:A406"/>
    <mergeCell ref="L392:L406"/>
    <mergeCell ref="A407:A415"/>
    <mergeCell ref="L407:L415"/>
    <mergeCell ref="H416:J416"/>
    <mergeCell ref="H417:J417"/>
    <mergeCell ref="H418:J418"/>
    <mergeCell ref="H419:J419"/>
    <mergeCell ref="A422:L422"/>
    <mergeCell ref="A325:A339"/>
    <mergeCell ref="L325:L339"/>
    <mergeCell ref="A340:A348"/>
    <mergeCell ref="L340:L348"/>
    <mergeCell ref="A349:A361"/>
    <mergeCell ref="L349:L361"/>
    <mergeCell ref="A362:A370"/>
    <mergeCell ref="L362:L370"/>
    <mergeCell ref="A390:A391"/>
    <mergeCell ref="L390:L391"/>
    <mergeCell ref="A298:A299"/>
    <mergeCell ref="L298:L299"/>
    <mergeCell ref="A300:A302"/>
    <mergeCell ref="L300:L302"/>
    <mergeCell ref="A303:A307"/>
    <mergeCell ref="L303:L307"/>
    <mergeCell ref="A308:A309"/>
    <mergeCell ref="L308:L309"/>
    <mergeCell ref="A310:A324"/>
    <mergeCell ref="L310:L324"/>
    <mergeCell ref="A296:L296"/>
    <mergeCell ref="L249:L250"/>
    <mergeCell ref="L251:L253"/>
    <mergeCell ref="L254:L256"/>
    <mergeCell ref="L257:L261"/>
    <mergeCell ref="L262:L267"/>
    <mergeCell ref="L268:L273"/>
    <mergeCell ref="L288:L289"/>
    <mergeCell ref="L274:L276"/>
    <mergeCell ref="H290:J290"/>
    <mergeCell ref="H291:J291"/>
    <mergeCell ref="H292:J292"/>
    <mergeCell ref="H293:J293"/>
    <mergeCell ref="L247:L248"/>
    <mergeCell ref="A236:K236"/>
    <mergeCell ref="B237:I237"/>
    <mergeCell ref="J237:K237"/>
    <mergeCell ref="B238:I238"/>
    <mergeCell ref="J238:K238"/>
    <mergeCell ref="B239:I239"/>
    <mergeCell ref="J239:K239"/>
    <mergeCell ref="B240:I240"/>
    <mergeCell ref="J240:K240"/>
    <mergeCell ref="B241:I241"/>
    <mergeCell ref="J241:K241"/>
    <mergeCell ref="A245:L24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03A05-4F6D-4B44-B756-A08409AF65AE}">
  <dimension ref="A1"/>
  <sheetViews>
    <sheetView workbookViewId="0">
      <selection activeCell="Q14" sqref="Q14"/>
    </sheetView>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PANGRA &amp; BOKUD JALGAON</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 Jawale</dc:creator>
  <cp:lastModifiedBy>Kunal Jawale</cp:lastModifiedBy>
  <cp:lastPrinted>2024-08-14T06:15:21Z</cp:lastPrinted>
  <dcterms:created xsi:type="dcterms:W3CDTF">2024-06-12T06:23:09Z</dcterms:created>
  <dcterms:modified xsi:type="dcterms:W3CDTF">2024-08-20T11:38:49Z</dcterms:modified>
</cp:coreProperties>
</file>